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Y:\Estatísticas_SIP\Estatísticas_Rede vinti4 e Compensação\Estatistica_Rede Vinti4 e Dados Site\Quadros e Texto Site_sem ligação\Enviar à Andreia\6 - Junho_23\"/>
    </mc:Choice>
  </mc:AlternateContent>
  <xr:revisionPtr revIDLastSave="0" documentId="13_ncr:1_{8D30E767-2338-4B46-8926-F51189FC15F3}" xr6:coauthVersionLast="47" xr6:coauthVersionMax="47" xr10:uidLastSave="{00000000-0000-0000-0000-000000000000}"/>
  <bookViews>
    <workbookView xWindow="390" yWindow="390" windowWidth="18000" windowHeight="13575" xr2:uid="{00000000-000D-0000-FFFF-FFFF00000000}"/>
  </bookViews>
  <sheets>
    <sheet name="Quadro 3.3.18" sheetId="3" r:id="rId1"/>
  </sheets>
  <externalReferences>
    <externalReference r:id="rId2"/>
    <externalReference r:id="rId3"/>
  </externalReferences>
  <definedNames>
    <definedName name="_xlnm.Print_Titles" localSheetId="0">'Quadro 3.3.18'!$A:$A,'Quadro 3.3.18'!$1:$6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1" i="3" l="1"/>
  <c r="I28" i="3"/>
  <c r="G28" i="3"/>
  <c r="C31" i="3"/>
  <c r="D31" i="3"/>
  <c r="E31" i="3"/>
  <c r="F31" i="3"/>
  <c r="G31" i="3"/>
  <c r="H31" i="3"/>
  <c r="I31" i="3"/>
  <c r="I45" i="3"/>
  <c r="B45" i="3"/>
  <c r="H45" i="3"/>
  <c r="G45" i="3"/>
  <c r="F45" i="3"/>
  <c r="E45" i="3"/>
  <c r="D45" i="3"/>
  <c r="C45" i="3"/>
  <c r="B59" i="3"/>
  <c r="C59" i="3"/>
  <c r="D59" i="3"/>
  <c r="E59" i="3"/>
  <c r="F59" i="3"/>
  <c r="G59" i="3"/>
  <c r="H59" i="3"/>
  <c r="I59" i="3"/>
  <c r="G255" i="3"/>
  <c r="F255" i="3"/>
  <c r="E255" i="3"/>
  <c r="D255" i="3"/>
  <c r="C255" i="3"/>
  <c r="B255" i="3"/>
  <c r="G253" i="3"/>
  <c r="E253" i="3"/>
  <c r="C253" i="3"/>
  <c r="G252" i="3"/>
  <c r="E252" i="3"/>
  <c r="C252" i="3"/>
  <c r="G251" i="3"/>
  <c r="E251" i="3"/>
  <c r="C251" i="3"/>
  <c r="G250" i="3"/>
  <c r="E250" i="3"/>
  <c r="C250" i="3"/>
  <c r="G249" i="3"/>
  <c r="E249" i="3"/>
  <c r="C249" i="3"/>
  <c r="G248" i="3"/>
  <c r="E248" i="3"/>
  <c r="C248" i="3"/>
  <c r="G247" i="3"/>
  <c r="E247" i="3"/>
  <c r="C247" i="3"/>
  <c r="G246" i="3"/>
  <c r="E246" i="3"/>
  <c r="C246" i="3"/>
  <c r="G245" i="3"/>
  <c r="E245" i="3"/>
  <c r="C245" i="3"/>
  <c r="G244" i="3"/>
  <c r="E244" i="3"/>
  <c r="C244" i="3"/>
  <c r="G243" i="3"/>
  <c r="E243" i="3"/>
  <c r="C243" i="3"/>
  <c r="G242" i="3"/>
  <c r="E242" i="3"/>
  <c r="C242" i="3"/>
  <c r="F241" i="3"/>
  <c r="D241" i="3"/>
  <c r="B241" i="3"/>
  <c r="G236" i="3"/>
  <c r="G227" i="3" s="1"/>
  <c r="F236" i="3"/>
  <c r="F227" i="3"/>
  <c r="E236" i="3"/>
  <c r="E227" i="3" s="1"/>
  <c r="D236" i="3"/>
  <c r="D227" i="3" s="1"/>
  <c r="C236" i="3"/>
  <c r="C227" i="3" s="1"/>
  <c r="B227" i="3"/>
  <c r="G213" i="3"/>
  <c r="F213" i="3"/>
  <c r="E213" i="3"/>
  <c r="D213" i="3"/>
  <c r="C213" i="3"/>
  <c r="B213" i="3"/>
  <c r="G199" i="3"/>
  <c r="F199" i="3"/>
  <c r="E199" i="3"/>
  <c r="D199" i="3"/>
  <c r="C199" i="3"/>
  <c r="B199" i="3"/>
  <c r="G185" i="3"/>
  <c r="F185" i="3"/>
  <c r="E185" i="3"/>
  <c r="D185" i="3"/>
  <c r="C185" i="3"/>
  <c r="B185" i="3"/>
  <c r="G171" i="3"/>
  <c r="F171" i="3"/>
  <c r="E171" i="3"/>
  <c r="D171" i="3"/>
  <c r="C171" i="3"/>
  <c r="B171" i="3"/>
  <c r="G157" i="3"/>
  <c r="F157" i="3"/>
  <c r="E157" i="3"/>
  <c r="D157" i="3"/>
  <c r="C157" i="3"/>
  <c r="B157" i="3"/>
  <c r="I146" i="3"/>
  <c r="I143" i="3" s="1"/>
  <c r="H146" i="3"/>
  <c r="H143" i="3" s="1"/>
  <c r="G146" i="3"/>
  <c r="G143" i="3" s="1"/>
  <c r="F146" i="3"/>
  <c r="F143" i="3" s="1"/>
  <c r="E146" i="3"/>
  <c r="E143" i="3" s="1"/>
  <c r="D146" i="3"/>
  <c r="D143" i="3" s="1"/>
  <c r="C146" i="3"/>
  <c r="C143" i="3" s="1"/>
  <c r="B146" i="3"/>
  <c r="B143" i="3" s="1"/>
  <c r="I141" i="3"/>
  <c r="I129" i="3" s="1"/>
  <c r="H141" i="3"/>
  <c r="H129" i="3" s="1"/>
  <c r="G141" i="3"/>
  <c r="G129" i="3" s="1"/>
  <c r="F141" i="3"/>
  <c r="F129" i="3" s="1"/>
  <c r="E141" i="3"/>
  <c r="E129" i="3" s="1"/>
  <c r="D141" i="3"/>
  <c r="D129" i="3" s="1"/>
  <c r="C141" i="3"/>
  <c r="C129" i="3" s="1"/>
  <c r="B141" i="3"/>
  <c r="B129" i="3" s="1"/>
  <c r="I115" i="3"/>
  <c r="H115" i="3"/>
  <c r="G115" i="3"/>
  <c r="F115" i="3"/>
  <c r="E115" i="3"/>
  <c r="D115" i="3"/>
  <c r="C115" i="3"/>
  <c r="B115" i="3"/>
  <c r="I110" i="3"/>
  <c r="I101" i="3" s="1"/>
  <c r="G110" i="3"/>
  <c r="G101" i="3" s="1"/>
  <c r="E110" i="3"/>
  <c r="E101" i="3" s="1"/>
  <c r="C110" i="3"/>
  <c r="C101" i="3" s="1"/>
  <c r="H101" i="3"/>
  <c r="F101" i="3"/>
  <c r="D101" i="3"/>
  <c r="B101" i="3"/>
  <c r="I87" i="3"/>
  <c r="H87" i="3"/>
  <c r="G87" i="3"/>
  <c r="F87" i="3"/>
  <c r="E87" i="3"/>
  <c r="D87" i="3"/>
  <c r="C87" i="3"/>
  <c r="B87" i="3"/>
  <c r="I73" i="3"/>
  <c r="H73" i="3"/>
  <c r="G73" i="3"/>
  <c r="F73" i="3"/>
  <c r="E73" i="3"/>
  <c r="D73" i="3"/>
  <c r="C73" i="3"/>
  <c r="B73" i="3"/>
  <c r="G241" i="3" l="1"/>
  <c r="C241" i="3"/>
  <c r="E241" i="3"/>
</calcChain>
</file>

<file path=xl/sharedStrings.xml><?xml version="1.0" encoding="utf-8"?>
<sst xmlns="http://schemas.openxmlformats.org/spreadsheetml/2006/main" count="243" uniqueCount="27">
  <si>
    <t>Volume</t>
  </si>
  <si>
    <t xml:space="preserve">    2005</t>
  </si>
  <si>
    <t xml:space="preserve">    2006 </t>
  </si>
  <si>
    <t xml:space="preserve">   2007</t>
  </si>
  <si>
    <t>2008</t>
  </si>
  <si>
    <t>2009</t>
  </si>
  <si>
    <t>Value</t>
  </si>
  <si>
    <t>Credit Transfer</t>
  </si>
  <si>
    <t>Returned Credit Transfer</t>
  </si>
  <si>
    <t xml:space="preserve">  INTERBANK CLEARING SYSTEM</t>
  </si>
  <si>
    <t>Cheks</t>
  </si>
  <si>
    <t>Returned Cheks</t>
  </si>
  <si>
    <r>
      <rPr>
        <b/>
        <sz val="10"/>
        <rFont val="Calibri"/>
        <family val="2"/>
      </rPr>
      <t>Fonte:</t>
    </r>
    <r>
      <rPr>
        <sz val="10"/>
        <rFont val="Calibri"/>
        <family val="2"/>
      </rPr>
      <t xml:space="preserve"> BCV</t>
    </r>
  </si>
  <si>
    <t>YEAR/MONTH</t>
  </si>
  <si>
    <t>Volume: unit; Value: million escudos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</si>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</sst>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_-* #,##0.00\ _E_s_c_._-;\-* #,##0.00\ _E_s_c_._-;_-* &quot;-&quot;??\ _E_s_c_._-;_-@_-"/>
    <numFmt numFmtId="165" formatCode="#,##0.0"/>
    <numFmt numFmtId="166" formatCode="_-* #,##0.0\ _E_s_c_._-;\-* #,##0.0\ _E_s_c_._-;_-* &quot;-&quot;??\ _E_s_c_._-;_-@_-"/>
    <numFmt numFmtId="167" formatCode="_-* #,##0\ _E_s_c_._-;\-* #,##0\ _E_s_c_._-;_-* &quot;-&quot;??\ _E_s_c_._-;_-@_-"/>
    <numFmt numFmtId="168" formatCode="0.0"/>
    <numFmt numFmtId="169" formatCode="_-* #,##0.0\ _€_-;\-* #,##0.0\ _€_-;_-* &quot;-&quot;?\ _€_-;_-@_-"/>
    <numFmt numFmtId="170" formatCode="_-* #,##0\ _€_-;\-* #,##0\ _€_-;_-* &quot;-&quot;?\ _€_-;_-@_-"/>
    <numFmt numFmtId="171" formatCode="#,##0.0_ ;\-#,##0.0\ "/>
    <numFmt numFmtId="172" formatCode="#,##0_ ;\-#,##0\ "/>
    <numFmt numFmtId="173" formatCode="0.0%"/>
  </numFmts>
  <fonts count="11" x14ac:knownFonts="1">
    <font>
      <sz val="10"/>
      <name val="Arial"/>
    </font>
    <font>
      <sz val="10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3F6EA7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theme="4" tint="-0.249977111117893"/>
      </right>
      <top/>
      <bottom/>
      <diagonal/>
    </border>
    <border>
      <left/>
      <right style="thin">
        <color theme="4" tint="-0.249977111117893"/>
      </right>
      <top/>
      <bottom style="medium">
        <color theme="4" tint="-0.249977111117893"/>
      </bottom>
      <diagonal/>
    </border>
    <border>
      <left/>
      <right/>
      <top/>
      <bottom style="medium">
        <color theme="4" tint="-0.249977111117893"/>
      </bottom>
      <diagonal/>
    </border>
    <border>
      <left/>
      <right style="thin">
        <color theme="4" tint="-0.249977111117893"/>
      </right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0" fontId="4" fillId="0" borderId="0"/>
    <xf numFmtId="164" fontId="1" fillId="0" borderId="0" applyFont="0" applyFill="0" applyBorder="0" applyAlignment="0" applyProtection="0"/>
    <xf numFmtId="9" fontId="10" fillId="0" borderId="0" applyFont="0" applyFill="0" applyBorder="0" applyAlignment="0" applyProtection="0"/>
  </cellStyleXfs>
  <cellXfs count="76">
    <xf numFmtId="0" fontId="0" fillId="0" borderId="0" xfId="0"/>
    <xf numFmtId="0" fontId="5" fillId="0" borderId="0" xfId="2" applyFont="1"/>
    <xf numFmtId="0" fontId="6" fillId="0" borderId="0" xfId="1" applyFont="1"/>
    <xf numFmtId="0" fontId="6" fillId="0" borderId="0" xfId="1" applyFont="1" applyAlignment="1">
      <alignment horizontal="center"/>
    </xf>
    <xf numFmtId="17" fontId="7" fillId="3" borderId="1" xfId="1" applyNumberFormat="1" applyFont="1" applyFill="1" applyBorder="1" applyAlignment="1">
      <alignment horizontal="center"/>
    </xf>
    <xf numFmtId="0" fontId="8" fillId="4" borderId="5" xfId="1" applyFont="1" applyFill="1" applyBorder="1" applyAlignment="1">
      <alignment horizontal="center"/>
    </xf>
    <xf numFmtId="3" fontId="8" fillId="4" borderId="0" xfId="1" applyNumberFormat="1" applyFont="1" applyFill="1" applyAlignment="1">
      <alignment horizontal="center"/>
    </xf>
    <xf numFmtId="165" fontId="8" fillId="4" borderId="0" xfId="1" applyNumberFormat="1" applyFont="1" applyFill="1" applyAlignment="1">
      <alignment horizontal="center"/>
    </xf>
    <xf numFmtId="165" fontId="8" fillId="4" borderId="5" xfId="1" applyNumberFormat="1" applyFont="1" applyFill="1" applyBorder="1" applyAlignment="1">
      <alignment horizontal="center"/>
    </xf>
    <xf numFmtId="0" fontId="6" fillId="4" borderId="5" xfId="1" applyFont="1" applyFill="1" applyBorder="1" applyAlignment="1">
      <alignment horizontal="center"/>
    </xf>
    <xf numFmtId="3" fontId="6" fillId="4" borderId="0" xfId="1" applyNumberFormat="1" applyFont="1" applyFill="1" applyAlignment="1">
      <alignment horizontal="center"/>
    </xf>
    <xf numFmtId="165" fontId="6" fillId="4" borderId="0" xfId="1" applyNumberFormat="1" applyFont="1" applyFill="1" applyAlignment="1">
      <alignment horizontal="center"/>
    </xf>
    <xf numFmtId="165" fontId="6" fillId="4" borderId="5" xfId="1" applyNumberFormat="1" applyFont="1" applyFill="1" applyBorder="1" applyAlignment="1">
      <alignment horizontal="center"/>
    </xf>
    <xf numFmtId="3" fontId="6" fillId="0" borderId="0" xfId="1" applyNumberFormat="1" applyFont="1"/>
    <xf numFmtId="165" fontId="6" fillId="0" borderId="0" xfId="1" applyNumberFormat="1" applyFont="1"/>
    <xf numFmtId="172" fontId="6" fillId="4" borderId="0" xfId="3" applyNumberFormat="1" applyFont="1" applyFill="1" applyBorder="1" applyAlignment="1">
      <alignment horizontal="center"/>
    </xf>
    <xf numFmtId="0" fontId="6" fillId="4" borderId="0" xfId="1" applyFont="1" applyFill="1" applyAlignment="1">
      <alignment horizontal="center"/>
    </xf>
    <xf numFmtId="168" fontId="6" fillId="4" borderId="0" xfId="1" applyNumberFormat="1" applyFont="1" applyFill="1" applyAlignment="1">
      <alignment horizontal="center"/>
    </xf>
    <xf numFmtId="168" fontId="6" fillId="4" borderId="5" xfId="1" applyNumberFormat="1" applyFont="1" applyFill="1" applyBorder="1" applyAlignment="1">
      <alignment horizontal="center"/>
    </xf>
    <xf numFmtId="167" fontId="6" fillId="0" borderId="0" xfId="3" applyNumberFormat="1" applyFont="1"/>
    <xf numFmtId="3" fontId="6" fillId="4" borderId="0" xfId="3" applyNumberFormat="1" applyFont="1" applyFill="1" applyBorder="1" applyAlignment="1">
      <alignment horizontal="center"/>
    </xf>
    <xf numFmtId="0" fontId="6" fillId="4" borderId="0" xfId="1" applyFont="1" applyFill="1"/>
    <xf numFmtId="0" fontId="6" fillId="4" borderId="5" xfId="1" applyFont="1" applyFill="1" applyBorder="1"/>
    <xf numFmtId="171" fontId="5" fillId="0" borderId="0" xfId="3" applyNumberFormat="1" applyFont="1"/>
    <xf numFmtId="3" fontId="8" fillId="4" borderId="5" xfId="1" applyNumberFormat="1" applyFont="1" applyFill="1" applyBorder="1" applyAlignment="1">
      <alignment horizontal="center"/>
    </xf>
    <xf numFmtId="4" fontId="6" fillId="4" borderId="0" xfId="1" applyNumberFormat="1" applyFont="1" applyFill="1" applyAlignment="1">
      <alignment horizontal="center"/>
    </xf>
    <xf numFmtId="0" fontId="6" fillId="4" borderId="0" xfId="3" applyNumberFormat="1" applyFont="1" applyFill="1" applyBorder="1" applyAlignment="1">
      <alignment horizontal="center"/>
    </xf>
    <xf numFmtId="0" fontId="8" fillId="4" borderId="5" xfId="1" quotePrefix="1" applyFont="1" applyFill="1" applyBorder="1" applyAlignment="1">
      <alignment horizontal="center"/>
    </xf>
    <xf numFmtId="0" fontId="8" fillId="4" borderId="5" xfId="1" quotePrefix="1" applyFont="1" applyFill="1" applyBorder="1" applyAlignment="1">
      <alignment horizontal="left"/>
    </xf>
    <xf numFmtId="0" fontId="2" fillId="2" borderId="6" xfId="1" applyFont="1" applyFill="1" applyBorder="1"/>
    <xf numFmtId="0" fontId="2" fillId="2" borderId="7" xfId="1" applyFont="1" applyFill="1" applyBorder="1"/>
    <xf numFmtId="0" fontId="6" fillId="4" borderId="0" xfId="1" applyFont="1" applyFill="1" applyAlignment="1">
      <alignment horizontal="left"/>
    </xf>
    <xf numFmtId="167" fontId="6" fillId="4" borderId="0" xfId="1" applyNumberFormat="1" applyFont="1" applyFill="1"/>
    <xf numFmtId="0" fontId="1" fillId="4" borderId="0" xfId="1" applyFill="1"/>
    <xf numFmtId="169" fontId="6" fillId="4" borderId="0" xfId="1" applyNumberFormat="1" applyFont="1" applyFill="1"/>
    <xf numFmtId="169" fontId="8" fillId="4" borderId="0" xfId="1" applyNumberFormat="1" applyFont="1" applyFill="1"/>
    <xf numFmtId="170" fontId="6" fillId="4" borderId="0" xfId="1" applyNumberFormat="1" applyFont="1" applyFill="1" applyAlignment="1">
      <alignment horizontal="center"/>
    </xf>
    <xf numFmtId="169" fontId="6" fillId="4" borderId="0" xfId="1" applyNumberFormat="1" applyFont="1" applyFill="1" applyAlignment="1">
      <alignment horizontal="center"/>
    </xf>
    <xf numFmtId="167" fontId="6" fillId="4" borderId="0" xfId="1" applyNumberFormat="1" applyFont="1" applyFill="1" applyAlignment="1">
      <alignment horizontal="center"/>
    </xf>
    <xf numFmtId="170" fontId="6" fillId="0" borderId="0" xfId="1" applyNumberFormat="1" applyFont="1" applyAlignment="1">
      <alignment horizontal="center"/>
    </xf>
    <xf numFmtId="169" fontId="6" fillId="0" borderId="0" xfId="1" applyNumberFormat="1" applyFont="1" applyAlignment="1">
      <alignment horizontal="center"/>
    </xf>
    <xf numFmtId="167" fontId="6" fillId="0" borderId="0" xfId="1" applyNumberFormat="1" applyFont="1" applyAlignment="1">
      <alignment horizontal="center"/>
    </xf>
    <xf numFmtId="165" fontId="6" fillId="0" borderId="0" xfId="1" applyNumberFormat="1" applyFont="1" applyAlignment="1">
      <alignment horizontal="center"/>
    </xf>
    <xf numFmtId="167" fontId="6" fillId="0" borderId="0" xfId="1" applyNumberFormat="1" applyFont="1"/>
    <xf numFmtId="0" fontId="8" fillId="0" borderId="0" xfId="1" applyFont="1"/>
    <xf numFmtId="169" fontId="6" fillId="0" borderId="0" xfId="1" applyNumberFormat="1" applyFont="1"/>
    <xf numFmtId="0" fontId="6" fillId="0" borderId="0" xfId="1" applyFont="1" applyAlignment="1">
      <alignment horizontal="right"/>
    </xf>
    <xf numFmtId="3" fontId="6" fillId="4" borderId="0" xfId="0" applyNumberFormat="1" applyFont="1" applyFill="1" applyAlignment="1">
      <alignment horizontal="center"/>
    </xf>
    <xf numFmtId="165" fontId="6" fillId="4" borderId="0" xfId="0" applyNumberFormat="1" applyFont="1" applyFill="1" applyAlignment="1">
      <alignment horizontal="center"/>
    </xf>
    <xf numFmtId="165" fontId="6" fillId="4" borderId="5" xfId="0" applyNumberFormat="1" applyFont="1" applyFill="1" applyBorder="1" applyAlignment="1">
      <alignment horizontal="center"/>
    </xf>
    <xf numFmtId="3" fontId="6" fillId="4" borderId="2" xfId="0" applyNumberFormat="1" applyFont="1" applyFill="1" applyBorder="1" applyAlignment="1">
      <alignment horizontal="center"/>
    </xf>
    <xf numFmtId="165" fontId="6" fillId="4" borderId="3" xfId="0" applyNumberFormat="1" applyFont="1" applyFill="1" applyBorder="1" applyAlignment="1">
      <alignment horizontal="center"/>
    </xf>
    <xf numFmtId="3" fontId="6" fillId="4" borderId="0" xfId="1" applyNumberFormat="1" applyFont="1" applyFill="1"/>
    <xf numFmtId="165" fontId="6" fillId="4" borderId="0" xfId="1" applyNumberFormat="1" applyFont="1" applyFill="1"/>
    <xf numFmtId="173" fontId="6" fillId="4" borderId="0" xfId="4" applyNumberFormat="1" applyFont="1" applyFill="1"/>
    <xf numFmtId="166" fontId="6" fillId="4" borderId="0" xfId="3" applyNumberFormat="1" applyFont="1" applyFill="1"/>
    <xf numFmtId="167" fontId="6" fillId="4" borderId="0" xfId="3" applyNumberFormat="1" applyFont="1" applyFill="1"/>
    <xf numFmtId="3" fontId="5" fillId="4" borderId="0" xfId="2" applyNumberFormat="1" applyFont="1" applyFill="1"/>
    <xf numFmtId="171" fontId="5" fillId="4" borderId="0" xfId="3" applyNumberFormat="1" applyFont="1" applyFill="1"/>
    <xf numFmtId="167" fontId="8" fillId="4" borderId="0" xfId="3" applyNumberFormat="1" applyFont="1" applyFill="1"/>
    <xf numFmtId="3" fontId="6" fillId="0" borderId="2" xfId="0" applyNumberFormat="1" applyFont="1" applyBorder="1" applyAlignment="1">
      <alignment horizontal="center"/>
    </xf>
    <xf numFmtId="165" fontId="6" fillId="0" borderId="0" xfId="0" applyNumberFormat="1" applyFont="1" applyAlignment="1">
      <alignment horizontal="center"/>
    </xf>
    <xf numFmtId="3" fontId="6" fillId="0" borderId="0" xfId="0" applyNumberFormat="1" applyFont="1" applyAlignment="1">
      <alignment horizontal="center"/>
    </xf>
    <xf numFmtId="165" fontId="6" fillId="0" borderId="3" xfId="0" applyNumberFormat="1" applyFont="1" applyBorder="1" applyAlignment="1">
      <alignment horizontal="center"/>
    </xf>
    <xf numFmtId="167" fontId="6" fillId="0" borderId="2" xfId="3" applyNumberFormat="1" applyFont="1" applyBorder="1"/>
    <xf numFmtId="0" fontId="6" fillId="0" borderId="0" xfId="0" applyFont="1" applyAlignment="1">
      <alignment horizontal="center" vertical="center"/>
    </xf>
    <xf numFmtId="167" fontId="6" fillId="0" borderId="0" xfId="3" applyNumberFormat="1" applyFont="1" applyAlignment="1">
      <alignment horizontal="center" vertical="center"/>
    </xf>
    <xf numFmtId="168" fontId="6" fillId="0" borderId="3" xfId="0" applyNumberFormat="1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3" xfId="0" applyFont="1" applyBorder="1" applyAlignment="1">
      <alignment horizontal="center"/>
    </xf>
    <xf numFmtId="168" fontId="6" fillId="0" borderId="0" xfId="0" applyNumberFormat="1" applyFont="1" applyAlignment="1">
      <alignment horizontal="center" vertical="center"/>
    </xf>
    <xf numFmtId="0" fontId="9" fillId="3" borderId="0" xfId="1" applyFont="1" applyFill="1" applyAlignment="1">
      <alignment horizontal="center" vertical="center" wrapText="1"/>
    </xf>
    <xf numFmtId="0" fontId="6" fillId="0" borderId="0" xfId="1" applyFont="1" applyAlignment="1">
      <alignment horizontal="center"/>
    </xf>
    <xf numFmtId="17" fontId="7" fillId="3" borderId="8" xfId="1" applyNumberFormat="1" applyFont="1" applyFill="1" applyBorder="1" applyAlignment="1">
      <alignment horizontal="center" vertical="center"/>
    </xf>
    <xf numFmtId="17" fontId="7" fillId="3" borderId="5" xfId="1" applyNumberFormat="1" applyFont="1" applyFill="1" applyBorder="1" applyAlignment="1">
      <alignment horizontal="center" vertical="center"/>
    </xf>
    <xf numFmtId="17" fontId="7" fillId="3" borderId="4" xfId="1" applyNumberFormat="1" applyFont="1" applyFill="1" applyBorder="1" applyAlignment="1">
      <alignment horizontal="center"/>
    </xf>
  </cellXfs>
  <cellStyles count="5">
    <cellStyle name="Normal" xfId="0" builtinId="0"/>
    <cellStyle name="Normal 2" xfId="1" xr:uid="{00000000-0005-0000-0000-000001000000}"/>
    <cellStyle name="Normal_Praças_Doc.Apresentados" xfId="2" xr:uid="{00000000-0005-0000-0000-000002000000}"/>
    <cellStyle name="Percentagem" xfId="4" builtinId="5"/>
    <cellStyle name="Vírgula 2" xfId="3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ql\sip\Estat&#237;siticas_SIP\Compensacao\2013%20Compensa&#231;&#227;o_Liquida&#231;&#227;o_Banco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ql\sip\Estat&#237;siticas_SIP\Compensacao\2012%20Compensa&#231;&#227;o_Liquida&#231;&#227;o_Banco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aças_Doc.Apresentados"/>
      <sheetName val="Transf por participante"/>
      <sheetName val="Por participante total"/>
      <sheetName val="Código Operação-Fecho"/>
      <sheetName val="Total-Código Operação"/>
      <sheetName val="Por escalão de valor"/>
      <sheetName val="Código Serviço-Fecho"/>
      <sheetName val="Total-Código Serviço"/>
      <sheetName val="cheques truncados mensal"/>
      <sheetName val="cheques truncados por esc valor"/>
      <sheetName val="motivo devolução"/>
      <sheetName val="Mot dev por participante"/>
    </sheetNames>
    <sheetDataSet>
      <sheetData sheetId="0">
        <row r="82">
          <cell r="C82">
            <v>26804</v>
          </cell>
          <cell r="D82">
            <v>6785.1205419999997</v>
          </cell>
          <cell r="E82">
            <v>278</v>
          </cell>
          <cell r="F82">
            <v>66.260444000000007</v>
          </cell>
          <cell r="G82">
            <v>27644</v>
          </cell>
          <cell r="H82">
            <v>6858.1123580000003</v>
          </cell>
          <cell r="I82">
            <v>68</v>
          </cell>
          <cell r="J82">
            <v>5.2123699999999999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aças_Doc.Apresentados"/>
      <sheetName val="Transf por participante"/>
      <sheetName val="Por participante total"/>
      <sheetName val="Código Operação-Fecho"/>
      <sheetName val="Total-Código Operação"/>
      <sheetName val="Por escalão de valor"/>
      <sheetName val="Código Serviço-Fecho"/>
      <sheetName val="Código Serviço-Fecho (2)"/>
      <sheetName val="Total-Código Serviço"/>
      <sheetName val="cheques truncados mensal"/>
      <sheetName val="cheques truncados por esc valor"/>
      <sheetName val="motivo devolução"/>
      <sheetName val="Folha1"/>
    </sheetNames>
    <sheetDataSet>
      <sheetData sheetId="0">
        <row r="91">
          <cell r="C91">
            <v>29661</v>
          </cell>
          <cell r="D91">
            <v>7126.9523470000004</v>
          </cell>
          <cell r="E91">
            <v>313</v>
          </cell>
          <cell r="F91">
            <v>55.810474999999997</v>
          </cell>
          <cell r="G91">
            <v>35814</v>
          </cell>
          <cell r="H91">
            <v>8351.7898819999991</v>
          </cell>
          <cell r="I91">
            <v>92</v>
          </cell>
          <cell r="J91">
            <v>143.57574099999999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S305"/>
  <sheetViews>
    <sheetView showGridLines="0" tabSelected="1" zoomScale="80" zoomScaleNormal="80" workbookViewId="0">
      <pane ySplit="6" topLeftCell="A7" activePane="bottomLeft" state="frozen"/>
      <selection pane="bottomLeft" activeCell="H21" sqref="H21"/>
    </sheetView>
  </sheetViews>
  <sheetFormatPr defaultRowHeight="12.75" x14ac:dyDescent="0.2"/>
  <cols>
    <col min="1" max="1" width="20.42578125" style="2" customWidth="1"/>
    <col min="2" max="2" width="17.140625" style="2" bestFit="1" customWidth="1"/>
    <col min="3" max="5" width="20.5703125" style="2" customWidth="1"/>
    <col min="6" max="6" width="15.7109375" style="2" bestFit="1" customWidth="1"/>
    <col min="7" max="7" width="21.42578125" style="2" bestFit="1" customWidth="1"/>
    <col min="8" max="8" width="12" style="2" customWidth="1"/>
    <col min="9" max="9" width="18.85546875" style="2" customWidth="1"/>
    <col min="10" max="11" width="14.5703125" style="21" bestFit="1" customWidth="1"/>
    <col min="12" max="13" width="13.42578125" style="21" bestFit="1" customWidth="1"/>
    <col min="14" max="15" width="9.140625" style="2"/>
    <col min="16" max="16" width="15.7109375" style="2" bestFit="1" customWidth="1"/>
    <col min="17" max="16384" width="9.140625" style="2"/>
  </cols>
  <sheetData>
    <row r="1" spans="1:9" ht="27.75" customHeight="1" x14ac:dyDescent="0.2">
      <c r="A1" s="71" t="s">
        <v>9</v>
      </c>
      <c r="B1" s="71"/>
      <c r="C1" s="71"/>
      <c r="D1" s="71"/>
      <c r="E1" s="71"/>
      <c r="F1" s="71"/>
      <c r="G1" s="71"/>
      <c r="H1" s="71"/>
      <c r="I1" s="71"/>
    </row>
    <row r="2" spans="1:9" x14ac:dyDescent="0.2">
      <c r="A2" s="72" t="s">
        <v>14</v>
      </c>
      <c r="B2" s="72"/>
      <c r="C2" s="72"/>
      <c r="D2" s="72"/>
      <c r="E2" s="72"/>
      <c r="F2" s="72"/>
      <c r="G2" s="72"/>
      <c r="H2" s="72"/>
      <c r="I2" s="72"/>
    </row>
    <row r="3" spans="1:9" x14ac:dyDescent="0.2">
      <c r="A3" s="3"/>
      <c r="B3" s="3"/>
      <c r="C3" s="3"/>
      <c r="D3" s="3"/>
      <c r="E3" s="3"/>
      <c r="F3" s="3"/>
      <c r="G3" s="3"/>
      <c r="H3" s="3"/>
      <c r="I3" s="3"/>
    </row>
    <row r="5" spans="1:9" ht="12.75" customHeight="1" thickBot="1" x14ac:dyDescent="0.25">
      <c r="A5" s="73" t="s">
        <v>13</v>
      </c>
      <c r="B5" s="75" t="s">
        <v>10</v>
      </c>
      <c r="C5" s="75"/>
      <c r="D5" s="75" t="s">
        <v>11</v>
      </c>
      <c r="E5" s="75"/>
      <c r="F5" s="75" t="s">
        <v>7</v>
      </c>
      <c r="G5" s="75"/>
      <c r="H5" s="75" t="s">
        <v>8</v>
      </c>
      <c r="I5" s="75"/>
    </row>
    <row r="6" spans="1:9" ht="12.75" customHeight="1" thickTop="1" x14ac:dyDescent="0.2">
      <c r="A6" s="74"/>
      <c r="B6" s="4" t="s">
        <v>0</v>
      </c>
      <c r="C6" s="4" t="s">
        <v>6</v>
      </c>
      <c r="D6" s="4" t="s">
        <v>0</v>
      </c>
      <c r="E6" s="4" t="s">
        <v>6</v>
      </c>
      <c r="F6" s="4" t="s">
        <v>0</v>
      </c>
      <c r="G6" s="4" t="s">
        <v>6</v>
      </c>
      <c r="H6" s="4" t="s">
        <v>0</v>
      </c>
      <c r="I6" s="4" t="s">
        <v>6</v>
      </c>
    </row>
    <row r="7" spans="1:9" ht="12.75" customHeight="1" x14ac:dyDescent="0.2">
      <c r="A7" s="5"/>
      <c r="B7" s="10"/>
      <c r="C7" s="11"/>
      <c r="D7" s="10"/>
      <c r="E7" s="11"/>
      <c r="F7" s="10"/>
      <c r="G7" s="11"/>
      <c r="H7" s="10"/>
      <c r="I7" s="12"/>
    </row>
    <row r="8" spans="1:9" ht="12.75" customHeight="1" x14ac:dyDescent="0.2">
      <c r="A8" s="5">
        <v>2023</v>
      </c>
      <c r="B8" s="10"/>
      <c r="C8" s="11"/>
      <c r="D8" s="10"/>
      <c r="E8" s="11"/>
      <c r="F8" s="10"/>
      <c r="G8" s="11"/>
      <c r="H8" s="10"/>
      <c r="I8" s="12"/>
    </row>
    <row r="9" spans="1:9" ht="12.75" customHeight="1" x14ac:dyDescent="0.2">
      <c r="A9" s="5"/>
      <c r="B9" s="10"/>
      <c r="C9" s="11"/>
      <c r="D9" s="10"/>
      <c r="E9" s="11"/>
      <c r="F9" s="10"/>
      <c r="G9" s="11"/>
      <c r="H9" s="10"/>
      <c r="I9" s="12"/>
    </row>
    <row r="10" spans="1:9" ht="12.75" customHeight="1" x14ac:dyDescent="0.2">
      <c r="A10" s="9" t="s">
        <v>20</v>
      </c>
      <c r="B10" s="64">
        <v>20891</v>
      </c>
      <c r="C10" s="61">
        <v>6018.2</v>
      </c>
      <c r="D10" s="65">
        <v>157</v>
      </c>
      <c r="E10" s="70">
        <v>51.6</v>
      </c>
      <c r="F10" s="19">
        <v>93858</v>
      </c>
      <c r="G10" s="48">
        <v>13929.2</v>
      </c>
      <c r="H10" s="47">
        <v>37</v>
      </c>
      <c r="I10" s="67">
        <v>1.4</v>
      </c>
    </row>
    <row r="11" spans="1:9" ht="12.75" customHeight="1" x14ac:dyDescent="0.2">
      <c r="A11" s="9" t="s">
        <v>19</v>
      </c>
      <c r="B11" s="64">
        <v>22168</v>
      </c>
      <c r="C11" s="61">
        <v>7644.5</v>
      </c>
      <c r="D11" s="65">
        <v>323</v>
      </c>
      <c r="E11" s="70">
        <v>1683.6</v>
      </c>
      <c r="F11" s="19">
        <v>100658</v>
      </c>
      <c r="G11" s="48">
        <v>15372.9</v>
      </c>
      <c r="H11" s="47">
        <v>52</v>
      </c>
      <c r="I11" s="67">
        <v>3.1</v>
      </c>
    </row>
    <row r="12" spans="1:9" ht="12.75" customHeight="1" x14ac:dyDescent="0.2">
      <c r="A12" s="9" t="s">
        <v>18</v>
      </c>
      <c r="B12" s="64">
        <v>19436</v>
      </c>
      <c r="C12" s="11">
        <v>5402.549661</v>
      </c>
      <c r="D12" s="10">
        <v>162</v>
      </c>
      <c r="E12" s="11">
        <v>227.430092</v>
      </c>
      <c r="F12" s="10">
        <v>94657</v>
      </c>
      <c r="G12" s="11">
        <v>13235.357883999999</v>
      </c>
      <c r="H12" s="10">
        <v>58</v>
      </c>
      <c r="I12" s="12">
        <v>8.3917179999999991</v>
      </c>
    </row>
    <row r="13" spans="1:9" ht="12.75" customHeight="1" x14ac:dyDescent="0.2">
      <c r="A13" s="9" t="s">
        <v>17</v>
      </c>
      <c r="B13" s="64">
        <v>23442</v>
      </c>
      <c r="C13" s="61">
        <v>7114.8</v>
      </c>
      <c r="D13" s="65">
        <v>168</v>
      </c>
      <c r="E13" s="65">
        <v>79.400000000000006</v>
      </c>
      <c r="F13" s="66">
        <v>100369</v>
      </c>
      <c r="G13" s="48">
        <v>15342.8</v>
      </c>
      <c r="H13" s="47">
        <v>49</v>
      </c>
      <c r="I13" s="67">
        <v>5.5</v>
      </c>
    </row>
    <row r="14" spans="1:9" ht="12.75" customHeight="1" x14ac:dyDescent="0.2">
      <c r="A14" s="9" t="s">
        <v>16</v>
      </c>
      <c r="B14" s="64">
        <v>19423</v>
      </c>
      <c r="C14" s="61">
        <v>5661.9</v>
      </c>
      <c r="D14" s="65">
        <v>159</v>
      </c>
      <c r="E14" s="65">
        <v>55.6</v>
      </c>
      <c r="F14" s="47">
        <v>83261</v>
      </c>
      <c r="G14" s="48">
        <v>13823.5</v>
      </c>
      <c r="H14" s="47">
        <v>47</v>
      </c>
      <c r="I14" s="67">
        <v>12</v>
      </c>
    </row>
    <row r="15" spans="1:9" ht="12.75" customHeight="1" x14ac:dyDescent="0.2">
      <c r="A15" s="9" t="s">
        <v>15</v>
      </c>
      <c r="B15" s="64">
        <v>20527</v>
      </c>
      <c r="C15" s="61">
        <v>6084.6</v>
      </c>
      <c r="D15" s="68">
        <v>173</v>
      </c>
      <c r="E15" s="68">
        <v>52.2</v>
      </c>
      <c r="F15" s="47">
        <v>88399</v>
      </c>
      <c r="G15" s="61">
        <v>15106.3</v>
      </c>
      <c r="H15" s="68">
        <v>32</v>
      </c>
      <c r="I15" s="69">
        <v>1.4</v>
      </c>
    </row>
    <row r="16" spans="1:9" ht="12.75" customHeight="1" x14ac:dyDescent="0.2">
      <c r="A16" s="9"/>
      <c r="B16" s="10"/>
      <c r="C16" s="11"/>
      <c r="D16" s="10"/>
      <c r="E16" s="11"/>
      <c r="F16" s="10"/>
      <c r="G16" s="11"/>
      <c r="H16" s="10"/>
      <c r="I16" s="12"/>
    </row>
    <row r="17" spans="1:9" ht="12.75" customHeight="1" x14ac:dyDescent="0.2">
      <c r="A17" s="5">
        <v>2022</v>
      </c>
      <c r="B17" s="10"/>
      <c r="C17" s="11"/>
      <c r="D17" s="10"/>
      <c r="E17" s="11"/>
      <c r="F17" s="10"/>
      <c r="G17" s="11"/>
      <c r="H17" s="10"/>
      <c r="I17" s="12"/>
    </row>
    <row r="18" spans="1:9" ht="12.75" customHeight="1" x14ac:dyDescent="0.2">
      <c r="A18" s="9" t="s">
        <v>26</v>
      </c>
      <c r="B18" s="10">
        <v>23738</v>
      </c>
      <c r="C18" s="11">
        <v>6529.6405910000003</v>
      </c>
      <c r="D18" s="10">
        <v>227</v>
      </c>
      <c r="E18" s="11">
        <v>109.269525</v>
      </c>
      <c r="F18" s="10">
        <v>123838</v>
      </c>
      <c r="G18" s="11">
        <v>18867.923679</v>
      </c>
      <c r="H18" s="10">
        <v>90</v>
      </c>
      <c r="I18" s="12">
        <v>5.8949449999999999</v>
      </c>
    </row>
    <row r="19" spans="1:9" ht="12.75" customHeight="1" x14ac:dyDescent="0.2">
      <c r="A19" s="9" t="s">
        <v>25</v>
      </c>
      <c r="B19" s="10">
        <v>22876</v>
      </c>
      <c r="C19" s="11">
        <v>6563.8747370000001</v>
      </c>
      <c r="D19" s="10">
        <v>234</v>
      </c>
      <c r="E19" s="11">
        <v>82.242394000000004</v>
      </c>
      <c r="F19" s="10">
        <v>107162</v>
      </c>
      <c r="G19" s="11">
        <v>15981.220318</v>
      </c>
      <c r="H19" s="10">
        <v>62</v>
      </c>
      <c r="I19" s="12">
        <v>5.9155639999999998</v>
      </c>
    </row>
    <row r="20" spans="1:9" ht="12.75" customHeight="1" x14ac:dyDescent="0.2">
      <c r="A20" s="9" t="s">
        <v>24</v>
      </c>
      <c r="B20" s="10">
        <v>21669</v>
      </c>
      <c r="C20" s="11">
        <v>5882.5936659999998</v>
      </c>
      <c r="D20" s="10">
        <v>199</v>
      </c>
      <c r="E20" s="11">
        <v>62.620272999999997</v>
      </c>
      <c r="F20" s="10">
        <v>99093</v>
      </c>
      <c r="G20" s="11">
        <v>14807.243522999999</v>
      </c>
      <c r="H20" s="10">
        <v>61</v>
      </c>
      <c r="I20" s="12">
        <v>2.670407</v>
      </c>
    </row>
    <row r="21" spans="1:9" ht="12.75" customHeight="1" x14ac:dyDescent="0.2">
      <c r="A21" s="9" t="s">
        <v>23</v>
      </c>
      <c r="B21" s="50">
        <v>21286</v>
      </c>
      <c r="C21" s="48">
        <v>5718.0518430000002</v>
      </c>
      <c r="D21" s="47">
        <v>169</v>
      </c>
      <c r="E21" s="48">
        <v>52.684513000000003</v>
      </c>
      <c r="F21" s="47">
        <v>96089</v>
      </c>
      <c r="G21" s="61">
        <v>15950.758608</v>
      </c>
      <c r="H21" s="47">
        <v>84</v>
      </c>
      <c r="I21" s="63">
        <v>7.6137420000000002</v>
      </c>
    </row>
    <row r="22" spans="1:9" ht="12.75" customHeight="1" x14ac:dyDescent="0.2">
      <c r="A22" s="9" t="s">
        <v>22</v>
      </c>
      <c r="B22" s="10">
        <v>23068</v>
      </c>
      <c r="C22" s="11">
        <v>6327.7813210000004</v>
      </c>
      <c r="D22" s="10">
        <v>271</v>
      </c>
      <c r="E22" s="11">
        <v>87.757790999999997</v>
      </c>
      <c r="F22" s="10">
        <v>94522</v>
      </c>
      <c r="G22" s="11">
        <v>15377.706233999999</v>
      </c>
      <c r="H22" s="10">
        <v>66</v>
      </c>
      <c r="I22" s="12">
        <v>9.8371680000000001</v>
      </c>
    </row>
    <row r="23" spans="1:9" ht="12.75" customHeight="1" x14ac:dyDescent="0.2">
      <c r="A23" s="9" t="s">
        <v>21</v>
      </c>
      <c r="B23" s="50">
        <v>21254</v>
      </c>
      <c r="C23" s="48">
        <v>5846.2</v>
      </c>
      <c r="D23" s="47">
        <v>452</v>
      </c>
      <c r="E23" s="48">
        <v>298.10000000000002</v>
      </c>
      <c r="F23" s="62">
        <v>93709</v>
      </c>
      <c r="G23" s="61">
        <v>15426.1</v>
      </c>
      <c r="H23" s="62">
        <v>148</v>
      </c>
      <c r="I23" s="63">
        <v>14.9</v>
      </c>
    </row>
    <row r="24" spans="1:9" ht="12.75" customHeight="1" x14ac:dyDescent="0.2">
      <c r="A24" s="9" t="s">
        <v>20</v>
      </c>
      <c r="B24" s="10">
        <v>22242</v>
      </c>
      <c r="C24" s="11">
        <v>58091.218500000003</v>
      </c>
      <c r="D24" s="10">
        <v>257</v>
      </c>
      <c r="E24" s="11">
        <v>243.08283</v>
      </c>
      <c r="F24" s="10">
        <v>87238</v>
      </c>
      <c r="G24" s="11">
        <v>141138.24437</v>
      </c>
      <c r="H24" s="10">
        <v>57</v>
      </c>
      <c r="I24" s="12">
        <v>50.256889999999999</v>
      </c>
    </row>
    <row r="25" spans="1:9" ht="12.75" customHeight="1" x14ac:dyDescent="0.2">
      <c r="A25" s="9" t="s">
        <v>19</v>
      </c>
      <c r="B25" s="10">
        <v>23242</v>
      </c>
      <c r="C25" s="11">
        <v>5748.5101619999996</v>
      </c>
      <c r="D25" s="10">
        <v>189</v>
      </c>
      <c r="E25" s="11">
        <v>78.849165999999997</v>
      </c>
      <c r="F25" s="10">
        <v>94913</v>
      </c>
      <c r="G25" s="11">
        <v>14692.115773</v>
      </c>
      <c r="H25" s="10">
        <v>32</v>
      </c>
      <c r="I25" s="12">
        <v>60.208869</v>
      </c>
    </row>
    <row r="26" spans="1:9" ht="12.75" customHeight="1" x14ac:dyDescent="0.2">
      <c r="A26" s="9" t="s">
        <v>18</v>
      </c>
      <c r="B26" s="10">
        <v>20257</v>
      </c>
      <c r="C26" s="11">
        <v>5059.2388970000002</v>
      </c>
      <c r="D26" s="10">
        <v>177</v>
      </c>
      <c r="E26" s="11">
        <v>59.548946000000001</v>
      </c>
      <c r="F26" s="10">
        <v>87284</v>
      </c>
      <c r="G26" s="11">
        <v>13952.374107</v>
      </c>
      <c r="H26" s="10">
        <v>22</v>
      </c>
      <c r="I26" s="12">
        <v>1.612684</v>
      </c>
    </row>
    <row r="27" spans="1:9" ht="12.75" customHeight="1" x14ac:dyDescent="0.2">
      <c r="A27" s="9" t="s">
        <v>17</v>
      </c>
      <c r="B27" s="10">
        <v>24435</v>
      </c>
      <c r="C27" s="11">
        <v>5889.8702700000003</v>
      </c>
      <c r="D27" s="10">
        <v>260</v>
      </c>
      <c r="E27" s="11">
        <v>96.179687000000001</v>
      </c>
      <c r="F27" s="10">
        <v>102424</v>
      </c>
      <c r="G27" s="11">
        <v>15090.774944000001</v>
      </c>
      <c r="H27" s="10">
        <v>94</v>
      </c>
      <c r="I27" s="12">
        <v>6.7726629999999997</v>
      </c>
    </row>
    <row r="28" spans="1:9" ht="12.75" customHeight="1" x14ac:dyDescent="0.2">
      <c r="A28" s="9" t="s">
        <v>16</v>
      </c>
      <c r="B28" s="50">
        <v>20881</v>
      </c>
      <c r="C28" s="48">
        <v>5004.3192410000001</v>
      </c>
      <c r="D28" s="47">
        <v>223</v>
      </c>
      <c r="E28" s="48">
        <v>85.981448999999998</v>
      </c>
      <c r="F28" s="47">
        <v>93421</v>
      </c>
      <c r="G28" s="48">
        <f>12379670156/1000000</f>
        <v>12379.670156</v>
      </c>
      <c r="H28" s="47">
        <v>116</v>
      </c>
      <c r="I28" s="51">
        <f>22700441/1000000</f>
        <v>22.700441000000001</v>
      </c>
    </row>
    <row r="29" spans="1:9" ht="12.75" customHeight="1" x14ac:dyDescent="0.2">
      <c r="A29" s="9" t="s">
        <v>15</v>
      </c>
      <c r="B29" s="50">
        <v>19931</v>
      </c>
      <c r="C29" s="48">
        <v>5113.9404379999996</v>
      </c>
      <c r="D29" s="47">
        <v>400</v>
      </c>
      <c r="E29" s="48">
        <v>377.32599399999998</v>
      </c>
      <c r="F29" s="47">
        <v>79818</v>
      </c>
      <c r="G29" s="48">
        <v>11830.9</v>
      </c>
      <c r="H29" s="47">
        <v>28</v>
      </c>
      <c r="I29" s="51">
        <v>1.2100299999999999</v>
      </c>
    </row>
    <row r="30" spans="1:9" ht="12.75" customHeight="1" x14ac:dyDescent="0.2">
      <c r="A30" s="9"/>
      <c r="B30" s="10"/>
      <c r="C30" s="11"/>
      <c r="D30" s="10"/>
      <c r="E30" s="11"/>
      <c r="F30" s="10"/>
      <c r="G30" s="11"/>
      <c r="H30" s="10"/>
      <c r="I30" s="12"/>
    </row>
    <row r="31" spans="1:9" ht="12.75" customHeight="1" x14ac:dyDescent="0.2">
      <c r="A31" s="5">
        <v>2021</v>
      </c>
      <c r="B31" s="6">
        <f>SUM(B32:B43)</f>
        <v>263455</v>
      </c>
      <c r="C31" s="7">
        <f t="shared" ref="C31:I31" si="0">SUM(C32:C43)</f>
        <v>62618.905333000002</v>
      </c>
      <c r="D31" s="6">
        <f t="shared" si="0"/>
        <v>2697</v>
      </c>
      <c r="E31" s="7">
        <f t="shared" si="0"/>
        <v>1028.3986950000001</v>
      </c>
      <c r="F31" s="6">
        <f t="shared" si="0"/>
        <v>1248060</v>
      </c>
      <c r="G31" s="7">
        <f t="shared" si="0"/>
        <v>146722.79093700001</v>
      </c>
      <c r="H31" s="6">
        <f t="shared" si="0"/>
        <v>530</v>
      </c>
      <c r="I31" s="8">
        <f t="shared" si="0"/>
        <v>86.618789999999976</v>
      </c>
    </row>
    <row r="32" spans="1:9" ht="12.75" customHeight="1" x14ac:dyDescent="0.2">
      <c r="A32" s="9" t="s">
        <v>26</v>
      </c>
      <c r="B32" s="10">
        <v>24588</v>
      </c>
      <c r="C32" s="11">
        <v>6105.3340209999997</v>
      </c>
      <c r="D32" s="10">
        <v>280</v>
      </c>
      <c r="E32" s="11">
        <v>83.566574000000003</v>
      </c>
      <c r="F32" s="10">
        <v>130047</v>
      </c>
      <c r="G32" s="11">
        <v>17644.624642999999</v>
      </c>
      <c r="H32" s="10">
        <v>65</v>
      </c>
      <c r="I32" s="12">
        <v>7.1492979999999999</v>
      </c>
    </row>
    <row r="33" spans="1:13" ht="12.75" customHeight="1" x14ac:dyDescent="0.2">
      <c r="A33" s="9" t="s">
        <v>25</v>
      </c>
      <c r="B33" s="60">
        <v>22325</v>
      </c>
      <c r="C33" s="61">
        <v>5330.1585400000004</v>
      </c>
      <c r="D33" s="62">
        <v>232</v>
      </c>
      <c r="E33" s="61">
        <v>91.335869000000002</v>
      </c>
      <c r="F33" s="62">
        <v>108157</v>
      </c>
      <c r="G33" s="61">
        <v>12560.690087999999</v>
      </c>
      <c r="H33" s="62">
        <v>37</v>
      </c>
      <c r="I33" s="63">
        <v>6.3729170000000002</v>
      </c>
    </row>
    <row r="34" spans="1:13" ht="12.75" customHeight="1" x14ac:dyDescent="0.2">
      <c r="A34" s="9" t="s">
        <v>24</v>
      </c>
      <c r="B34" s="10">
        <v>21819</v>
      </c>
      <c r="C34" s="11">
        <v>5075.0624239999997</v>
      </c>
      <c r="D34" s="10">
        <v>180</v>
      </c>
      <c r="E34" s="11">
        <v>67.420928000000004</v>
      </c>
      <c r="F34" s="10">
        <v>90977</v>
      </c>
      <c r="G34" s="11">
        <v>12028.571586</v>
      </c>
      <c r="H34" s="10">
        <v>38</v>
      </c>
      <c r="I34" s="12">
        <v>20.004538</v>
      </c>
    </row>
    <row r="35" spans="1:13" ht="12.75" customHeight="1" x14ac:dyDescent="0.2">
      <c r="A35" s="9" t="s">
        <v>23</v>
      </c>
      <c r="B35" s="10">
        <v>21943</v>
      </c>
      <c r="C35" s="11">
        <v>5000.9748319999999</v>
      </c>
      <c r="D35" s="10">
        <v>238</v>
      </c>
      <c r="E35" s="11">
        <v>118.413161</v>
      </c>
      <c r="F35" s="10">
        <v>99469</v>
      </c>
      <c r="G35" s="11">
        <v>12379.976767</v>
      </c>
      <c r="H35" s="10">
        <v>43</v>
      </c>
      <c r="I35" s="12">
        <v>1.857361</v>
      </c>
    </row>
    <row r="36" spans="1:13" ht="12.75" customHeight="1" x14ac:dyDescent="0.2">
      <c r="A36" s="9" t="s">
        <v>22</v>
      </c>
      <c r="B36" s="10">
        <v>21935</v>
      </c>
      <c r="C36" s="11">
        <v>5375.4654220000002</v>
      </c>
      <c r="D36" s="10">
        <v>251</v>
      </c>
      <c r="E36" s="11">
        <v>119.43631000000001</v>
      </c>
      <c r="F36" s="10">
        <v>114134</v>
      </c>
      <c r="G36" s="11">
        <v>11493.164457999999</v>
      </c>
      <c r="H36" s="10">
        <v>56</v>
      </c>
      <c r="I36" s="12">
        <v>7.9398</v>
      </c>
    </row>
    <row r="37" spans="1:13" ht="12.75" customHeight="1" x14ac:dyDescent="0.2">
      <c r="A37" s="9" t="s">
        <v>21</v>
      </c>
      <c r="B37" s="10">
        <v>22303</v>
      </c>
      <c r="C37" s="11">
        <v>5584.5496810000004</v>
      </c>
      <c r="D37" s="10">
        <v>322</v>
      </c>
      <c r="E37" s="11">
        <v>137.32162</v>
      </c>
      <c r="F37" s="10">
        <v>117391</v>
      </c>
      <c r="G37" s="11">
        <v>12608.215985000001</v>
      </c>
      <c r="H37" s="10">
        <v>51</v>
      </c>
      <c r="I37" s="12">
        <v>2.5874779999999999</v>
      </c>
    </row>
    <row r="38" spans="1:13" ht="12.75" customHeight="1" x14ac:dyDescent="0.2">
      <c r="A38" s="9" t="s">
        <v>20</v>
      </c>
      <c r="B38" s="10">
        <v>22021</v>
      </c>
      <c r="C38" s="11">
        <v>4857.5640670000003</v>
      </c>
      <c r="D38" s="10">
        <v>224</v>
      </c>
      <c r="E38" s="11">
        <v>87.804446999999996</v>
      </c>
      <c r="F38" s="10">
        <v>111734</v>
      </c>
      <c r="G38" s="11">
        <v>12060.251845000001</v>
      </c>
      <c r="H38" s="10">
        <v>67</v>
      </c>
      <c r="I38" s="12">
        <v>22.461842999999998</v>
      </c>
    </row>
    <row r="39" spans="1:13" ht="12.75" customHeight="1" x14ac:dyDescent="0.2">
      <c r="A39" s="9" t="s">
        <v>19</v>
      </c>
      <c r="B39" s="10">
        <v>21884</v>
      </c>
      <c r="C39" s="11">
        <v>4759.9034140000003</v>
      </c>
      <c r="D39" s="10">
        <v>173</v>
      </c>
      <c r="E39" s="11">
        <v>76.223523</v>
      </c>
      <c r="F39" s="10">
        <v>118752</v>
      </c>
      <c r="G39" s="11">
        <v>12414.821811</v>
      </c>
      <c r="H39" s="10">
        <v>30</v>
      </c>
      <c r="I39" s="12">
        <v>1.946761</v>
      </c>
    </row>
    <row r="40" spans="1:13" ht="12.75" customHeight="1" x14ac:dyDescent="0.2">
      <c r="A40" s="9" t="s">
        <v>18</v>
      </c>
      <c r="B40" s="10">
        <v>20954</v>
      </c>
      <c r="C40" s="11">
        <v>4264.1651760000004</v>
      </c>
      <c r="D40" s="10">
        <v>190</v>
      </c>
      <c r="E40" s="11">
        <v>47.535041999999997</v>
      </c>
      <c r="F40" s="10">
        <v>103749</v>
      </c>
      <c r="G40" s="11">
        <v>12188.069149999999</v>
      </c>
      <c r="H40" s="10">
        <v>46</v>
      </c>
      <c r="I40" s="12">
        <v>1.218645</v>
      </c>
      <c r="J40" s="52"/>
      <c r="K40" s="53"/>
      <c r="L40" s="54"/>
      <c r="M40" s="54"/>
    </row>
    <row r="41" spans="1:13" ht="12.75" customHeight="1" x14ac:dyDescent="0.2">
      <c r="A41" s="9" t="s">
        <v>17</v>
      </c>
      <c r="B41" s="10">
        <v>24033</v>
      </c>
      <c r="C41" s="11">
        <v>5937.0275190000002</v>
      </c>
      <c r="D41" s="10">
        <v>203</v>
      </c>
      <c r="E41" s="11">
        <v>53.654384999999998</v>
      </c>
      <c r="F41" s="10">
        <v>104318</v>
      </c>
      <c r="G41" s="11">
        <v>12866.697393</v>
      </c>
      <c r="H41" s="10">
        <v>30</v>
      </c>
      <c r="I41" s="12">
        <v>4.8037710000000002</v>
      </c>
      <c r="J41" s="52"/>
      <c r="K41" s="53"/>
      <c r="L41" s="54"/>
      <c r="M41" s="54"/>
    </row>
    <row r="42" spans="1:13" ht="12.75" customHeight="1" x14ac:dyDescent="0.2">
      <c r="A42" s="9" t="s">
        <v>16</v>
      </c>
      <c r="B42" s="50">
        <v>20275</v>
      </c>
      <c r="C42" s="48">
        <v>4731.6669300000003</v>
      </c>
      <c r="D42" s="47">
        <v>220</v>
      </c>
      <c r="E42" s="48">
        <v>74.421137999999999</v>
      </c>
      <c r="F42" s="47">
        <v>83835</v>
      </c>
      <c r="G42" s="48">
        <v>10046.976667999999</v>
      </c>
      <c r="H42" s="47">
        <v>32</v>
      </c>
      <c r="I42" s="51">
        <v>5.0686239999999998</v>
      </c>
    </row>
    <row r="43" spans="1:13" ht="12.75" customHeight="1" x14ac:dyDescent="0.2">
      <c r="A43" s="9" t="s">
        <v>15</v>
      </c>
      <c r="B43" s="50">
        <v>19375</v>
      </c>
      <c r="C43" s="48">
        <v>5597.0333069999997</v>
      </c>
      <c r="D43" s="47">
        <v>184</v>
      </c>
      <c r="E43" s="48">
        <v>71.265698</v>
      </c>
      <c r="F43" s="47">
        <v>65497</v>
      </c>
      <c r="G43" s="48">
        <v>8430.7305429999997</v>
      </c>
      <c r="H43" s="47">
        <v>35</v>
      </c>
      <c r="I43" s="51">
        <v>5.2077540000000004</v>
      </c>
    </row>
    <row r="44" spans="1:13" ht="12.75" customHeight="1" x14ac:dyDescent="0.2">
      <c r="A44" s="9"/>
      <c r="B44" s="10"/>
      <c r="C44" s="11"/>
      <c r="D44" s="10"/>
      <c r="E44" s="11"/>
      <c r="F44" s="10"/>
      <c r="G44" s="11"/>
      <c r="H44" s="10"/>
      <c r="I44" s="12"/>
    </row>
    <row r="45" spans="1:13" ht="12.75" customHeight="1" x14ac:dyDescent="0.2">
      <c r="A45" s="5">
        <v>2020</v>
      </c>
      <c r="B45" s="6">
        <f>SUM(B46:B57)</f>
        <v>254959</v>
      </c>
      <c r="C45" s="7">
        <f t="shared" ref="C45:H45" si="1">SUM(C46:C57)</f>
        <v>64330.380334999994</v>
      </c>
      <c r="D45" s="6">
        <f t="shared" si="1"/>
        <v>3012</v>
      </c>
      <c r="E45" s="7">
        <f t="shared" si="1"/>
        <v>1403.1224769999999</v>
      </c>
      <c r="F45" s="6">
        <f t="shared" si="1"/>
        <v>891997</v>
      </c>
      <c r="G45" s="7">
        <f t="shared" si="1"/>
        <v>129510.77401699999</v>
      </c>
      <c r="H45" s="6">
        <f t="shared" si="1"/>
        <v>483</v>
      </c>
      <c r="I45" s="8">
        <f>SUM(I46:I57)</f>
        <v>103.31416500000002</v>
      </c>
      <c r="L45" s="52"/>
      <c r="M45" s="53"/>
    </row>
    <row r="46" spans="1:13" ht="12.75" customHeight="1" x14ac:dyDescent="0.2">
      <c r="A46" s="9" t="s">
        <v>26</v>
      </c>
      <c r="B46" s="47">
        <v>25257</v>
      </c>
      <c r="C46" s="48">
        <v>6817.6639519999999</v>
      </c>
      <c r="D46" s="47">
        <v>313</v>
      </c>
      <c r="E46" s="48">
        <v>165.38873000000001</v>
      </c>
      <c r="F46" s="47">
        <v>102614</v>
      </c>
      <c r="G46" s="48">
        <v>12600.221460999999</v>
      </c>
      <c r="H46" s="47">
        <v>66</v>
      </c>
      <c r="I46" s="49">
        <v>3.7560370000000001</v>
      </c>
      <c r="L46" s="52"/>
      <c r="M46" s="53"/>
    </row>
    <row r="47" spans="1:13" ht="12.75" customHeight="1" x14ac:dyDescent="0.2">
      <c r="A47" s="9" t="s">
        <v>25</v>
      </c>
      <c r="B47" s="47">
        <v>21209</v>
      </c>
      <c r="C47" s="48">
        <v>4569.405162</v>
      </c>
      <c r="D47" s="47">
        <v>207</v>
      </c>
      <c r="E47" s="48">
        <v>70.294728000000006</v>
      </c>
      <c r="F47" s="47">
        <v>87086</v>
      </c>
      <c r="G47" s="48">
        <v>11773.449583</v>
      </c>
      <c r="H47" s="47">
        <v>53</v>
      </c>
      <c r="I47" s="49">
        <v>2.2715000000000001</v>
      </c>
    </row>
    <row r="48" spans="1:13" ht="12.75" customHeight="1" x14ac:dyDescent="0.2">
      <c r="A48" s="9" t="s">
        <v>24</v>
      </c>
      <c r="B48" s="50">
        <v>21996</v>
      </c>
      <c r="C48" s="48">
        <v>4926.6998460000004</v>
      </c>
      <c r="D48" s="47">
        <v>227</v>
      </c>
      <c r="E48" s="48">
        <v>90.435732000000002</v>
      </c>
      <c r="F48" s="47">
        <v>86128</v>
      </c>
      <c r="G48" s="48">
        <v>10659.272477</v>
      </c>
      <c r="H48" s="47">
        <v>39</v>
      </c>
      <c r="I48" s="51">
        <v>4.9088599999999998</v>
      </c>
    </row>
    <row r="49" spans="1:11" ht="12.75" customHeight="1" x14ac:dyDescent="0.2">
      <c r="A49" s="9" t="s">
        <v>23</v>
      </c>
      <c r="B49" s="50">
        <v>21570</v>
      </c>
      <c r="C49" s="48">
        <v>4972.1556559999999</v>
      </c>
      <c r="D49" s="47">
        <v>344</v>
      </c>
      <c r="E49" s="48">
        <v>115.960915</v>
      </c>
      <c r="F49" s="47">
        <v>75670</v>
      </c>
      <c r="G49" s="48">
        <v>9855.7159819999997</v>
      </c>
      <c r="H49" s="47">
        <v>46</v>
      </c>
      <c r="I49" s="51">
        <v>1.8874280000000001</v>
      </c>
    </row>
    <row r="50" spans="1:11" ht="12.75" customHeight="1" x14ac:dyDescent="0.2">
      <c r="A50" s="9" t="s">
        <v>22</v>
      </c>
      <c r="B50" s="50">
        <v>20546</v>
      </c>
      <c r="C50" s="48">
        <v>5056.9684470000002</v>
      </c>
      <c r="D50" s="47">
        <v>197</v>
      </c>
      <c r="E50" s="48">
        <v>283.09601900000001</v>
      </c>
      <c r="F50" s="47">
        <v>72122</v>
      </c>
      <c r="G50" s="48">
        <v>10225.534599000001</v>
      </c>
      <c r="H50" s="47">
        <v>40</v>
      </c>
      <c r="I50" s="51">
        <v>6.8132830000000002</v>
      </c>
    </row>
    <row r="51" spans="1:11" ht="12.75" customHeight="1" x14ac:dyDescent="0.2">
      <c r="A51" s="9" t="s">
        <v>21</v>
      </c>
      <c r="B51" s="47">
        <v>22197</v>
      </c>
      <c r="C51" s="48">
        <v>5682.3818979999996</v>
      </c>
      <c r="D51" s="47">
        <v>226</v>
      </c>
      <c r="E51" s="48">
        <v>65.854889999999997</v>
      </c>
      <c r="F51" s="47">
        <v>75585</v>
      </c>
      <c r="G51" s="48">
        <v>10923.699141999999</v>
      </c>
      <c r="H51" s="47">
        <v>47</v>
      </c>
      <c r="I51" s="49">
        <v>2.111418</v>
      </c>
    </row>
    <row r="52" spans="1:11" ht="12.75" customHeight="1" x14ac:dyDescent="0.2">
      <c r="A52" s="9" t="s">
        <v>20</v>
      </c>
      <c r="B52" s="47">
        <v>21142</v>
      </c>
      <c r="C52" s="48">
        <v>5425.9877210000004</v>
      </c>
      <c r="D52" s="47">
        <v>256</v>
      </c>
      <c r="E52" s="48">
        <v>92.414832000000004</v>
      </c>
      <c r="F52" s="47">
        <v>74241</v>
      </c>
      <c r="G52" s="48">
        <v>9287.0561109999999</v>
      </c>
      <c r="H52" s="47">
        <v>65</v>
      </c>
      <c r="I52" s="49">
        <v>13.327821999999999</v>
      </c>
    </row>
    <row r="53" spans="1:11" ht="12.75" customHeight="1" x14ac:dyDescent="0.2">
      <c r="A53" s="9" t="s">
        <v>19</v>
      </c>
      <c r="B53" s="47">
        <v>16066</v>
      </c>
      <c r="C53" s="48">
        <v>4091.91201</v>
      </c>
      <c r="D53" s="47">
        <v>158</v>
      </c>
      <c r="E53" s="48">
        <v>65.755325999999997</v>
      </c>
      <c r="F53" s="47">
        <v>69480</v>
      </c>
      <c r="G53" s="48">
        <v>8758.2880339999992</v>
      </c>
      <c r="H53" s="47">
        <v>31</v>
      </c>
      <c r="I53" s="49">
        <v>1.317005</v>
      </c>
    </row>
    <row r="54" spans="1:11" ht="12.75" customHeight="1" x14ac:dyDescent="0.2">
      <c r="A54" s="9" t="s">
        <v>18</v>
      </c>
      <c r="B54" s="47">
        <v>10562</v>
      </c>
      <c r="C54" s="48">
        <v>3413.5573549999999</v>
      </c>
      <c r="D54" s="47">
        <v>210</v>
      </c>
      <c r="E54" s="48">
        <v>79.045817999999997</v>
      </c>
      <c r="F54" s="47">
        <v>61492</v>
      </c>
      <c r="G54" s="48">
        <v>9556.0350180000005</v>
      </c>
      <c r="H54" s="47">
        <v>22</v>
      </c>
      <c r="I54" s="49">
        <v>1.4376169999999999</v>
      </c>
      <c r="J54" s="52"/>
      <c r="K54" s="53"/>
    </row>
    <row r="55" spans="1:11" ht="12.75" customHeight="1" x14ac:dyDescent="0.2">
      <c r="A55" s="9" t="s">
        <v>17</v>
      </c>
      <c r="B55" s="47">
        <v>27072</v>
      </c>
      <c r="C55" s="48">
        <v>6772.1461760000002</v>
      </c>
      <c r="D55" s="47">
        <v>294</v>
      </c>
      <c r="E55" s="48">
        <v>124.87606100000001</v>
      </c>
      <c r="F55" s="47">
        <v>69503</v>
      </c>
      <c r="G55" s="48">
        <v>13250.981669999999</v>
      </c>
      <c r="H55" s="47">
        <v>29</v>
      </c>
      <c r="I55" s="49">
        <v>36.392223000000001</v>
      </c>
      <c r="J55" s="52"/>
      <c r="K55" s="53"/>
    </row>
    <row r="56" spans="1:11" ht="12.75" customHeight="1" x14ac:dyDescent="0.2">
      <c r="A56" s="9" t="s">
        <v>16</v>
      </c>
      <c r="B56" s="47">
        <v>23000</v>
      </c>
      <c r="C56" s="48">
        <v>5446.3346510000001</v>
      </c>
      <c r="D56" s="47">
        <v>254</v>
      </c>
      <c r="E56" s="48">
        <v>122.57064200000001</v>
      </c>
      <c r="F56" s="47">
        <v>61914</v>
      </c>
      <c r="G56" s="48">
        <v>11699.677344</v>
      </c>
      <c r="H56" s="47">
        <v>20</v>
      </c>
      <c r="I56" s="49">
        <v>1.9978819999999999</v>
      </c>
    </row>
    <row r="57" spans="1:11" ht="12.75" customHeight="1" x14ac:dyDescent="0.2">
      <c r="A57" s="9" t="s">
        <v>15</v>
      </c>
      <c r="B57" s="47">
        <v>24342</v>
      </c>
      <c r="C57" s="48">
        <v>7155.167461</v>
      </c>
      <c r="D57" s="47">
        <v>326</v>
      </c>
      <c r="E57" s="48">
        <v>127.42878399999999</v>
      </c>
      <c r="F57" s="47">
        <v>56162</v>
      </c>
      <c r="G57" s="48">
        <v>10920.842596</v>
      </c>
      <c r="H57" s="47">
        <v>25</v>
      </c>
      <c r="I57" s="49">
        <v>27.09309</v>
      </c>
    </row>
    <row r="58" spans="1:11" ht="12.75" customHeight="1" x14ac:dyDescent="0.2">
      <c r="A58" s="9"/>
      <c r="B58" s="10"/>
      <c r="C58" s="11"/>
      <c r="D58" s="10"/>
      <c r="E58" s="11"/>
      <c r="F58" s="10"/>
      <c r="G58" s="11"/>
      <c r="H58" s="10"/>
      <c r="I58" s="12"/>
    </row>
    <row r="59" spans="1:11" ht="12.75" customHeight="1" x14ac:dyDescent="0.2">
      <c r="A59" s="5">
        <v>2019</v>
      </c>
      <c r="B59" s="6">
        <f>SUM(B60:B71)</f>
        <v>301060</v>
      </c>
      <c r="C59" s="7">
        <f t="shared" ref="C59:I59" si="2">SUM(C60:C71)</f>
        <v>72806.064759000001</v>
      </c>
      <c r="D59" s="6">
        <f t="shared" si="2"/>
        <v>4020</v>
      </c>
      <c r="E59" s="7">
        <f t="shared" si="2"/>
        <v>1619.5275349999999</v>
      </c>
      <c r="F59" s="6">
        <f t="shared" si="2"/>
        <v>739958</v>
      </c>
      <c r="G59" s="7">
        <f t="shared" si="2"/>
        <v>158687.27897299998</v>
      </c>
      <c r="H59" s="6">
        <f t="shared" si="2"/>
        <v>1005</v>
      </c>
      <c r="I59" s="8">
        <f t="shared" si="2"/>
        <v>84.451486000000003</v>
      </c>
    </row>
    <row r="60" spans="1:11" ht="12.75" customHeight="1" x14ac:dyDescent="0.2">
      <c r="A60" s="9" t="s">
        <v>26</v>
      </c>
      <c r="B60" s="47">
        <v>28734</v>
      </c>
      <c r="C60" s="48">
        <v>7651.8289219999997</v>
      </c>
      <c r="D60" s="47">
        <v>324</v>
      </c>
      <c r="E60" s="48">
        <v>192.155092</v>
      </c>
      <c r="F60" s="47">
        <v>76504</v>
      </c>
      <c r="G60" s="48">
        <v>19237.296396999998</v>
      </c>
      <c r="H60" s="47">
        <v>58</v>
      </c>
      <c r="I60" s="49">
        <v>7.571091</v>
      </c>
    </row>
    <row r="61" spans="1:11" ht="12.75" customHeight="1" x14ac:dyDescent="0.2">
      <c r="A61" s="9" t="s">
        <v>25</v>
      </c>
      <c r="B61" s="47">
        <v>24657</v>
      </c>
      <c r="C61" s="48">
        <v>5900.943953</v>
      </c>
      <c r="D61" s="47">
        <v>314</v>
      </c>
      <c r="E61" s="48">
        <v>62.684319000000002</v>
      </c>
      <c r="F61" s="47">
        <v>64914</v>
      </c>
      <c r="G61" s="48">
        <v>12948.000438999999</v>
      </c>
      <c r="H61" s="47">
        <v>50</v>
      </c>
      <c r="I61" s="49">
        <v>8.1826139999999992</v>
      </c>
    </row>
    <row r="62" spans="1:11" ht="12.75" customHeight="1" x14ac:dyDescent="0.2">
      <c r="A62" s="9" t="s">
        <v>24</v>
      </c>
      <c r="B62" s="47">
        <v>26525</v>
      </c>
      <c r="C62" s="48">
        <v>5849.2835889999997</v>
      </c>
      <c r="D62" s="47">
        <v>306</v>
      </c>
      <c r="E62" s="48">
        <v>163.58210700000001</v>
      </c>
      <c r="F62" s="47">
        <v>67337</v>
      </c>
      <c r="G62" s="48">
        <v>12973.739428999999</v>
      </c>
      <c r="H62" s="47">
        <v>80</v>
      </c>
      <c r="I62" s="49">
        <v>2.3024360000000001</v>
      </c>
    </row>
    <row r="63" spans="1:11" ht="12.75" customHeight="1" x14ac:dyDescent="0.2">
      <c r="A63" s="9" t="s">
        <v>23</v>
      </c>
      <c r="B63" s="47">
        <v>23773</v>
      </c>
      <c r="C63" s="48">
        <v>5711.1</v>
      </c>
      <c r="D63" s="47">
        <v>300</v>
      </c>
      <c r="E63" s="48">
        <v>124.8</v>
      </c>
      <c r="F63" s="47">
        <v>60037</v>
      </c>
      <c r="G63" s="48">
        <v>12413.6</v>
      </c>
      <c r="H63" s="47">
        <v>24</v>
      </c>
      <c r="I63" s="49">
        <v>2.6743450000000002</v>
      </c>
    </row>
    <row r="64" spans="1:11" ht="12.75" customHeight="1" x14ac:dyDescent="0.2">
      <c r="A64" s="9" t="s">
        <v>22</v>
      </c>
      <c r="B64" s="47">
        <v>24311</v>
      </c>
      <c r="C64" s="48">
        <v>5794.3</v>
      </c>
      <c r="D64" s="47">
        <v>298</v>
      </c>
      <c r="E64" s="48">
        <v>122.2</v>
      </c>
      <c r="F64" s="47">
        <v>62046</v>
      </c>
      <c r="G64" s="48">
        <v>15236.5</v>
      </c>
      <c r="H64" s="47">
        <v>18</v>
      </c>
      <c r="I64" s="49">
        <v>5.0403169999999999</v>
      </c>
    </row>
    <row r="65" spans="1:9" ht="12.75" customHeight="1" x14ac:dyDescent="0.2">
      <c r="A65" s="9" t="s">
        <v>21</v>
      </c>
      <c r="B65" s="47">
        <v>26877</v>
      </c>
      <c r="C65" s="48">
        <v>5776.1041480000004</v>
      </c>
      <c r="D65" s="47">
        <v>574</v>
      </c>
      <c r="E65" s="48">
        <v>149.62797800000001</v>
      </c>
      <c r="F65" s="47">
        <v>63324</v>
      </c>
      <c r="G65" s="48">
        <v>12874.663538000001</v>
      </c>
      <c r="H65" s="47">
        <v>36</v>
      </c>
      <c r="I65" s="49">
        <v>12.101521</v>
      </c>
    </row>
    <row r="66" spans="1:9" ht="12.75" customHeight="1" x14ac:dyDescent="0.2">
      <c r="A66" s="9" t="s">
        <v>20</v>
      </c>
      <c r="B66" s="47">
        <v>22499</v>
      </c>
      <c r="C66" s="48">
        <v>5287.2192759999998</v>
      </c>
      <c r="D66" s="47">
        <v>331</v>
      </c>
      <c r="E66" s="48">
        <v>205.123277</v>
      </c>
      <c r="F66" s="47">
        <v>58479</v>
      </c>
      <c r="G66" s="48">
        <v>11953.524916</v>
      </c>
      <c r="H66" s="47">
        <v>36</v>
      </c>
      <c r="I66" s="49">
        <v>12.595774</v>
      </c>
    </row>
    <row r="67" spans="1:9" ht="12.75" customHeight="1" x14ac:dyDescent="0.2">
      <c r="A67" s="9" t="s">
        <v>19</v>
      </c>
      <c r="B67" s="47">
        <v>26490</v>
      </c>
      <c r="C67" s="48">
        <v>5663.1190200000001</v>
      </c>
      <c r="D67" s="47">
        <v>381</v>
      </c>
      <c r="E67" s="48">
        <v>164.035934</v>
      </c>
      <c r="F67" s="47">
        <v>65082</v>
      </c>
      <c r="G67" s="48">
        <v>13174.692456999999</v>
      </c>
      <c r="H67" s="47">
        <v>88</v>
      </c>
      <c r="I67" s="49">
        <v>4.6323160000000003</v>
      </c>
    </row>
    <row r="68" spans="1:9" ht="12.75" customHeight="1" x14ac:dyDescent="0.2">
      <c r="A68" s="9" t="s">
        <v>18</v>
      </c>
      <c r="B68" s="47">
        <v>24383</v>
      </c>
      <c r="C68" s="48">
        <v>5745.683556</v>
      </c>
      <c r="D68" s="47">
        <v>318</v>
      </c>
      <c r="E68" s="48">
        <v>96.429648999999998</v>
      </c>
      <c r="F68" s="47">
        <v>60036</v>
      </c>
      <c r="G68" s="48">
        <v>12934.039752000001</v>
      </c>
      <c r="H68" s="47">
        <v>102</v>
      </c>
      <c r="I68" s="49">
        <v>6.0063579999999996</v>
      </c>
    </row>
    <row r="69" spans="1:9" ht="12.75" customHeight="1" x14ac:dyDescent="0.2">
      <c r="A69" s="9" t="s">
        <v>17</v>
      </c>
      <c r="B69" s="47">
        <v>24345</v>
      </c>
      <c r="C69" s="48">
        <v>5473.5524329999998</v>
      </c>
      <c r="D69" s="47">
        <v>308</v>
      </c>
      <c r="E69" s="48">
        <v>153.18844899999999</v>
      </c>
      <c r="F69" s="47">
        <v>57211</v>
      </c>
      <c r="G69" s="48">
        <v>12892.726344999999</v>
      </c>
      <c r="H69" s="47">
        <v>422</v>
      </c>
      <c r="I69" s="49">
        <v>10.477173000000001</v>
      </c>
    </row>
    <row r="70" spans="1:9" ht="12.75" customHeight="1" x14ac:dyDescent="0.2">
      <c r="A70" s="9" t="s">
        <v>16</v>
      </c>
      <c r="B70" s="47">
        <v>23384</v>
      </c>
      <c r="C70" s="48">
        <v>6959.8813799999998</v>
      </c>
      <c r="D70" s="47">
        <v>274</v>
      </c>
      <c r="E70" s="48">
        <v>73.377820999999997</v>
      </c>
      <c r="F70" s="47">
        <v>54682</v>
      </c>
      <c r="G70" s="48">
        <v>10898.802659999999</v>
      </c>
      <c r="H70" s="47">
        <v>41</v>
      </c>
      <c r="I70" s="49">
        <v>5.7697760000000002</v>
      </c>
    </row>
    <row r="71" spans="1:9" ht="12.75" customHeight="1" x14ac:dyDescent="0.2">
      <c r="A71" s="9" t="s">
        <v>15</v>
      </c>
      <c r="B71" s="47">
        <v>25082</v>
      </c>
      <c r="C71" s="48">
        <v>6993.0484820000001</v>
      </c>
      <c r="D71" s="47">
        <v>292</v>
      </c>
      <c r="E71" s="48">
        <v>112.322909</v>
      </c>
      <c r="F71" s="47">
        <v>50306</v>
      </c>
      <c r="G71" s="48">
        <v>11149.69304</v>
      </c>
      <c r="H71" s="47">
        <v>50</v>
      </c>
      <c r="I71" s="49">
        <v>7.0977649999999999</v>
      </c>
    </row>
    <row r="72" spans="1:9" ht="12.75" customHeight="1" x14ac:dyDescent="0.2">
      <c r="A72" s="9"/>
      <c r="B72" s="10"/>
      <c r="C72" s="11"/>
      <c r="D72" s="10"/>
      <c r="E72" s="11"/>
      <c r="F72" s="10"/>
      <c r="G72" s="11"/>
      <c r="H72" s="10"/>
      <c r="I72" s="12"/>
    </row>
    <row r="73" spans="1:9" ht="12.75" customHeight="1" x14ac:dyDescent="0.2">
      <c r="A73" s="5">
        <v>2018</v>
      </c>
      <c r="B73" s="6">
        <f t="shared" ref="B73:I73" si="3">SUM(B74:B85)</f>
        <v>302289</v>
      </c>
      <c r="C73" s="7">
        <f t="shared" si="3"/>
        <v>69897.785910999999</v>
      </c>
      <c r="D73" s="6">
        <f t="shared" si="3"/>
        <v>3683</v>
      </c>
      <c r="E73" s="7">
        <f t="shared" si="3"/>
        <v>1175.549951</v>
      </c>
      <c r="F73" s="6">
        <f t="shared" si="3"/>
        <v>671875</v>
      </c>
      <c r="G73" s="7">
        <f t="shared" si="3"/>
        <v>140251.63238199998</v>
      </c>
      <c r="H73" s="6">
        <f t="shared" si="3"/>
        <v>540</v>
      </c>
      <c r="I73" s="8">
        <f t="shared" si="3"/>
        <v>77.962643</v>
      </c>
    </row>
    <row r="74" spans="1:9" ht="12.75" customHeight="1" x14ac:dyDescent="0.2">
      <c r="A74" s="9" t="s">
        <v>26</v>
      </c>
      <c r="B74" s="10">
        <v>26343</v>
      </c>
      <c r="C74" s="11">
        <v>6211.637702</v>
      </c>
      <c r="D74" s="10">
        <v>338</v>
      </c>
      <c r="E74" s="11">
        <v>104.124787</v>
      </c>
      <c r="F74" s="10">
        <v>66476</v>
      </c>
      <c r="G74" s="11">
        <v>15463.409881</v>
      </c>
      <c r="H74" s="10">
        <v>45</v>
      </c>
      <c r="I74" s="12">
        <v>35.114255</v>
      </c>
    </row>
    <row r="75" spans="1:9" ht="12.75" customHeight="1" x14ac:dyDescent="0.2">
      <c r="A75" s="9" t="s">
        <v>25</v>
      </c>
      <c r="B75" s="10">
        <v>25006</v>
      </c>
      <c r="C75" s="11">
        <v>5249.0886849999997</v>
      </c>
      <c r="D75" s="10">
        <v>447</v>
      </c>
      <c r="E75" s="11">
        <v>124.053602</v>
      </c>
      <c r="F75" s="10">
        <v>60311</v>
      </c>
      <c r="G75" s="11">
        <v>13376.675835</v>
      </c>
      <c r="H75" s="10">
        <v>29</v>
      </c>
      <c r="I75" s="12">
        <v>1.285717</v>
      </c>
    </row>
    <row r="76" spans="1:9" ht="12.75" customHeight="1" x14ac:dyDescent="0.2">
      <c r="A76" s="9" t="s">
        <v>24</v>
      </c>
      <c r="B76" s="10">
        <v>26258</v>
      </c>
      <c r="C76" s="11">
        <v>5522.6774779999996</v>
      </c>
      <c r="D76" s="10">
        <v>309</v>
      </c>
      <c r="E76" s="11">
        <v>133.45190400000001</v>
      </c>
      <c r="F76" s="10">
        <v>60996</v>
      </c>
      <c r="G76" s="11">
        <v>11865.468343</v>
      </c>
      <c r="H76" s="10">
        <v>38</v>
      </c>
      <c r="I76" s="12">
        <v>1.66747</v>
      </c>
    </row>
    <row r="77" spans="1:9" ht="12.75" customHeight="1" x14ac:dyDescent="0.2">
      <c r="A77" s="9" t="s">
        <v>23</v>
      </c>
      <c r="B77" s="10">
        <v>22236</v>
      </c>
      <c r="C77" s="11">
        <v>4757.0683310000004</v>
      </c>
      <c r="D77" s="10">
        <v>263</v>
      </c>
      <c r="E77" s="11">
        <v>66.944857999999996</v>
      </c>
      <c r="F77" s="10">
        <v>55010</v>
      </c>
      <c r="G77" s="11">
        <v>10740.559939000001</v>
      </c>
      <c r="H77" s="10">
        <v>38</v>
      </c>
      <c r="I77" s="12">
        <v>3.2546490000000001</v>
      </c>
    </row>
    <row r="78" spans="1:9" ht="12.75" customHeight="1" x14ac:dyDescent="0.2">
      <c r="A78" s="9" t="s">
        <v>22</v>
      </c>
      <c r="B78" s="10">
        <v>25266</v>
      </c>
      <c r="C78" s="11">
        <v>5872.6555799999996</v>
      </c>
      <c r="D78" s="10">
        <v>344</v>
      </c>
      <c r="E78" s="11">
        <v>121.256446</v>
      </c>
      <c r="F78" s="10">
        <v>56751</v>
      </c>
      <c r="G78" s="11">
        <v>13139.620573</v>
      </c>
      <c r="H78" s="10">
        <v>42</v>
      </c>
      <c r="I78" s="12">
        <v>5.1497339999999996</v>
      </c>
    </row>
    <row r="79" spans="1:9" ht="12.75" customHeight="1" x14ac:dyDescent="0.2">
      <c r="A79" s="9" t="s">
        <v>21</v>
      </c>
      <c r="B79" s="10">
        <v>25597</v>
      </c>
      <c r="C79" s="11">
        <v>5763.7136119999996</v>
      </c>
      <c r="D79" s="10">
        <v>328</v>
      </c>
      <c r="E79" s="11">
        <v>87.032944000000001</v>
      </c>
      <c r="F79" s="10">
        <v>60991</v>
      </c>
      <c r="G79" s="11">
        <v>12338.264472999999</v>
      </c>
      <c r="H79" s="10">
        <v>80</v>
      </c>
      <c r="I79" s="12">
        <v>5.8985399999999997</v>
      </c>
    </row>
    <row r="80" spans="1:9" ht="12.75" customHeight="1" x14ac:dyDescent="0.2">
      <c r="A80" s="9" t="s">
        <v>20</v>
      </c>
      <c r="B80" s="10">
        <v>23848</v>
      </c>
      <c r="C80" s="11">
        <v>5812.6918409999998</v>
      </c>
      <c r="D80" s="10">
        <v>303</v>
      </c>
      <c r="E80" s="11">
        <v>117.19637</v>
      </c>
      <c r="F80" s="10">
        <v>51619</v>
      </c>
      <c r="G80" s="11">
        <v>10518.051912999999</v>
      </c>
      <c r="H80" s="10">
        <v>30</v>
      </c>
      <c r="I80" s="12">
        <v>1.174841</v>
      </c>
    </row>
    <row r="81" spans="1:253" ht="12.75" customHeight="1" x14ac:dyDescent="0.2">
      <c r="A81" s="9" t="s">
        <v>19</v>
      </c>
      <c r="B81" s="10">
        <v>26550</v>
      </c>
      <c r="C81" s="11">
        <v>6104.70201</v>
      </c>
      <c r="D81" s="10">
        <v>284</v>
      </c>
      <c r="E81" s="11">
        <v>81.180631000000005</v>
      </c>
      <c r="F81" s="10">
        <v>57677</v>
      </c>
      <c r="G81" s="11">
        <v>12506.115433999999</v>
      </c>
      <c r="H81" s="10">
        <v>49</v>
      </c>
      <c r="I81" s="12">
        <v>2.8072180000000002</v>
      </c>
    </row>
    <row r="82" spans="1:253" ht="12.75" customHeight="1" x14ac:dyDescent="0.2">
      <c r="A82" s="9" t="s">
        <v>18</v>
      </c>
      <c r="B82" s="10">
        <v>25376</v>
      </c>
      <c r="C82" s="11">
        <v>6099.476928</v>
      </c>
      <c r="D82" s="10">
        <v>266</v>
      </c>
      <c r="E82" s="11">
        <v>91.813764000000006</v>
      </c>
      <c r="F82" s="10">
        <v>52686</v>
      </c>
      <c r="G82" s="11">
        <v>10217.237132</v>
      </c>
      <c r="H82" s="10">
        <v>39</v>
      </c>
      <c r="I82" s="12">
        <v>4.1377819999999996</v>
      </c>
    </row>
    <row r="83" spans="1:253" ht="12.75" customHeight="1" x14ac:dyDescent="0.2">
      <c r="A83" s="9" t="s">
        <v>17</v>
      </c>
      <c r="B83" s="10">
        <v>25492</v>
      </c>
      <c r="C83" s="11">
        <v>6278.9052460000003</v>
      </c>
      <c r="D83" s="10">
        <v>275</v>
      </c>
      <c r="E83" s="11">
        <v>81.380645000000001</v>
      </c>
      <c r="F83" s="10">
        <v>55757</v>
      </c>
      <c r="G83" s="11">
        <v>10986.378054999999</v>
      </c>
      <c r="H83" s="10">
        <v>37</v>
      </c>
      <c r="I83" s="12">
        <v>4.4946469999999996</v>
      </c>
    </row>
    <row r="84" spans="1:253" ht="12.75" customHeight="1" x14ac:dyDescent="0.2">
      <c r="A84" s="9" t="s">
        <v>16</v>
      </c>
      <c r="B84" s="10">
        <v>23449</v>
      </c>
      <c r="C84" s="11">
        <v>4694.3683039999996</v>
      </c>
      <c r="D84" s="10">
        <v>241</v>
      </c>
      <c r="E84" s="11">
        <v>72.375930999999994</v>
      </c>
      <c r="F84" s="10">
        <v>49206</v>
      </c>
      <c r="G84" s="11">
        <v>9043.4001680000001</v>
      </c>
      <c r="H84" s="10">
        <v>33</v>
      </c>
      <c r="I84" s="12">
        <v>1.6423019999999999</v>
      </c>
    </row>
    <row r="85" spans="1:253" ht="12.75" customHeight="1" x14ac:dyDescent="0.2">
      <c r="A85" s="9" t="s">
        <v>15</v>
      </c>
      <c r="B85" s="10">
        <v>26868</v>
      </c>
      <c r="C85" s="11">
        <v>7530.8001940000004</v>
      </c>
      <c r="D85" s="10">
        <v>285</v>
      </c>
      <c r="E85" s="11">
        <v>94.738068999999996</v>
      </c>
      <c r="F85" s="10">
        <v>44395</v>
      </c>
      <c r="G85" s="11">
        <v>10056.450636</v>
      </c>
      <c r="H85" s="10">
        <v>80</v>
      </c>
      <c r="I85" s="12">
        <v>11.335488</v>
      </c>
    </row>
    <row r="86" spans="1:253" ht="12.75" customHeight="1" x14ac:dyDescent="0.2">
      <c r="A86" s="5"/>
      <c r="B86" s="10"/>
      <c r="C86" s="11"/>
      <c r="D86" s="10"/>
      <c r="E86" s="11"/>
      <c r="F86" s="10"/>
      <c r="G86" s="11"/>
      <c r="H86" s="10"/>
      <c r="I86" s="12"/>
    </row>
    <row r="87" spans="1:253" ht="12.75" customHeight="1" x14ac:dyDescent="0.2">
      <c r="A87" s="5">
        <v>2017</v>
      </c>
      <c r="B87" s="6">
        <f t="shared" ref="B87:I87" si="4">SUM(B88:B100)</f>
        <v>308403</v>
      </c>
      <c r="C87" s="7">
        <f t="shared" si="4"/>
        <v>70220.130674999993</v>
      </c>
      <c r="D87" s="6">
        <f t="shared" si="4"/>
        <v>3563</v>
      </c>
      <c r="E87" s="7">
        <f t="shared" si="4"/>
        <v>1605.465375</v>
      </c>
      <c r="F87" s="6">
        <f t="shared" si="4"/>
        <v>598677</v>
      </c>
      <c r="G87" s="7">
        <f t="shared" si="4"/>
        <v>128319.08599899999</v>
      </c>
      <c r="H87" s="6">
        <f t="shared" si="4"/>
        <v>646</v>
      </c>
      <c r="I87" s="8">
        <f t="shared" si="4"/>
        <v>94.845287999999982</v>
      </c>
    </row>
    <row r="88" spans="1:253" ht="12.75" customHeight="1" x14ac:dyDescent="0.2">
      <c r="A88" s="9" t="s">
        <v>26</v>
      </c>
      <c r="B88" s="10">
        <v>27292</v>
      </c>
      <c r="C88" s="11">
        <v>6254.2940589999998</v>
      </c>
      <c r="D88" s="10">
        <v>324</v>
      </c>
      <c r="E88" s="11">
        <v>91.020100999999997</v>
      </c>
      <c r="F88" s="10">
        <v>69570</v>
      </c>
      <c r="G88" s="11">
        <v>16412.208836000002</v>
      </c>
      <c r="H88" s="10">
        <v>207</v>
      </c>
      <c r="I88" s="12">
        <v>7.756049</v>
      </c>
    </row>
    <row r="89" spans="1:253" ht="12.75" customHeight="1" x14ac:dyDescent="0.2">
      <c r="A89" s="9" t="s">
        <v>25</v>
      </c>
      <c r="B89" s="10">
        <v>26066</v>
      </c>
      <c r="C89" s="11">
        <v>5632.197005</v>
      </c>
      <c r="D89" s="10">
        <v>303</v>
      </c>
      <c r="E89" s="11">
        <v>97.927244000000002</v>
      </c>
      <c r="F89" s="10">
        <v>54701</v>
      </c>
      <c r="G89" s="11">
        <v>11270.701419000001</v>
      </c>
      <c r="H89" s="10">
        <v>37</v>
      </c>
      <c r="I89" s="12">
        <v>1.572554</v>
      </c>
    </row>
    <row r="90" spans="1:253" ht="12.75" customHeight="1" x14ac:dyDescent="0.2">
      <c r="A90" s="9" t="s">
        <v>24</v>
      </c>
      <c r="B90" s="10">
        <v>26236</v>
      </c>
      <c r="C90" s="11">
        <v>5617.6401980000001</v>
      </c>
      <c r="D90" s="10">
        <v>310</v>
      </c>
      <c r="E90" s="11">
        <v>104.00751200000001</v>
      </c>
      <c r="F90" s="10">
        <v>51163</v>
      </c>
      <c r="G90" s="11">
        <v>11065.895458999999</v>
      </c>
      <c r="H90" s="10">
        <v>55</v>
      </c>
      <c r="I90" s="12">
        <v>22.986522000000001</v>
      </c>
    </row>
    <row r="91" spans="1:253" ht="12.75" customHeight="1" x14ac:dyDescent="0.2">
      <c r="A91" s="9" t="s">
        <v>23</v>
      </c>
      <c r="B91" s="10">
        <v>24017</v>
      </c>
      <c r="C91" s="11">
        <v>5293.7869920000003</v>
      </c>
      <c r="D91" s="10">
        <v>289</v>
      </c>
      <c r="E91" s="11">
        <v>153.50054800000001</v>
      </c>
      <c r="F91" s="10">
        <v>47284</v>
      </c>
      <c r="G91" s="11">
        <v>10276.512126</v>
      </c>
      <c r="H91" s="10">
        <v>35</v>
      </c>
      <c r="I91" s="12">
        <v>1.109092</v>
      </c>
      <c r="J91" s="52"/>
      <c r="K91" s="53"/>
      <c r="L91" s="52"/>
      <c r="M91" s="53"/>
      <c r="N91" s="13"/>
      <c r="O91" s="14"/>
      <c r="P91" s="13"/>
      <c r="Q91" s="14"/>
      <c r="R91" s="13"/>
      <c r="S91" s="14"/>
      <c r="T91" s="13"/>
      <c r="U91" s="14"/>
      <c r="V91" s="13"/>
      <c r="W91" s="14"/>
      <c r="X91" s="13"/>
      <c r="Y91" s="14"/>
      <c r="Z91" s="13"/>
      <c r="AA91" s="14"/>
      <c r="AB91" s="13"/>
      <c r="AC91" s="14"/>
      <c r="AD91" s="13"/>
      <c r="AE91" s="14"/>
      <c r="AF91" s="13"/>
      <c r="AG91" s="14"/>
      <c r="AH91" s="13"/>
      <c r="AI91" s="14"/>
      <c r="AJ91" s="13"/>
      <c r="AK91" s="14"/>
      <c r="AL91" s="13"/>
      <c r="AM91" s="14"/>
      <c r="AN91" s="13"/>
      <c r="AO91" s="14"/>
      <c r="AP91" s="13"/>
      <c r="AQ91" s="14"/>
      <c r="AR91" s="13"/>
      <c r="AS91" s="14"/>
      <c r="AT91" s="13"/>
      <c r="AU91" s="14"/>
      <c r="AV91" s="13"/>
      <c r="AW91" s="14"/>
      <c r="AX91" s="13"/>
      <c r="AY91" s="14"/>
      <c r="AZ91" s="13"/>
      <c r="BA91" s="14"/>
      <c r="BB91" s="13"/>
      <c r="BC91" s="14"/>
      <c r="BD91" s="13"/>
      <c r="BE91" s="14"/>
      <c r="BF91" s="13"/>
      <c r="BG91" s="14"/>
      <c r="BH91" s="13"/>
      <c r="BI91" s="14"/>
      <c r="BJ91" s="13"/>
      <c r="BK91" s="14"/>
      <c r="BL91" s="13"/>
      <c r="BM91" s="14"/>
      <c r="BN91" s="13"/>
      <c r="BO91" s="14"/>
      <c r="BP91" s="13"/>
      <c r="BQ91" s="14"/>
      <c r="BR91" s="13"/>
      <c r="BS91" s="14"/>
      <c r="BT91" s="13"/>
      <c r="BU91" s="14"/>
      <c r="BV91" s="13"/>
      <c r="BW91" s="14"/>
      <c r="BX91" s="13"/>
      <c r="BY91" s="14"/>
      <c r="BZ91" s="13"/>
      <c r="CA91" s="14"/>
      <c r="CB91" s="13"/>
      <c r="CC91" s="14"/>
      <c r="CD91" s="13"/>
      <c r="CE91" s="14"/>
      <c r="CF91" s="13"/>
      <c r="CG91" s="14"/>
      <c r="CH91" s="13"/>
      <c r="CI91" s="14"/>
      <c r="CJ91" s="13"/>
      <c r="CK91" s="14"/>
      <c r="CL91" s="13"/>
      <c r="CM91" s="14"/>
      <c r="CN91" s="13"/>
      <c r="CO91" s="14"/>
      <c r="CP91" s="13"/>
      <c r="CQ91" s="14"/>
      <c r="CR91" s="13"/>
      <c r="CS91" s="14"/>
      <c r="CT91" s="13"/>
      <c r="CU91" s="14"/>
      <c r="CV91" s="13"/>
      <c r="CW91" s="14"/>
      <c r="CX91" s="13"/>
      <c r="CY91" s="14"/>
      <c r="CZ91" s="13"/>
      <c r="DA91" s="14"/>
      <c r="DB91" s="13"/>
      <c r="DC91" s="14"/>
      <c r="DD91" s="13"/>
      <c r="DE91" s="14"/>
      <c r="DF91" s="13"/>
      <c r="DG91" s="14"/>
      <c r="DH91" s="13"/>
      <c r="DI91" s="14"/>
      <c r="DJ91" s="13"/>
      <c r="DK91" s="14"/>
      <c r="DL91" s="13"/>
      <c r="DM91" s="14"/>
      <c r="DN91" s="13"/>
      <c r="DO91" s="14"/>
      <c r="DP91" s="13"/>
      <c r="DQ91" s="14"/>
      <c r="DR91" s="13"/>
      <c r="DS91" s="14"/>
      <c r="DT91" s="13"/>
      <c r="DU91" s="14"/>
      <c r="DV91" s="13"/>
      <c r="DW91" s="14"/>
      <c r="DX91" s="13"/>
      <c r="DY91" s="14"/>
      <c r="DZ91" s="13"/>
      <c r="EA91" s="14"/>
      <c r="EB91" s="13"/>
      <c r="EC91" s="14"/>
      <c r="ED91" s="13"/>
      <c r="EE91" s="14"/>
      <c r="EF91" s="13"/>
      <c r="EG91" s="14"/>
      <c r="EH91" s="13"/>
      <c r="EI91" s="14"/>
      <c r="EJ91" s="13"/>
      <c r="EK91" s="14"/>
      <c r="EL91" s="13"/>
      <c r="EM91" s="14"/>
      <c r="EN91" s="13"/>
      <c r="EO91" s="14"/>
      <c r="EP91" s="13"/>
      <c r="EQ91" s="14"/>
      <c r="ER91" s="13"/>
      <c r="ES91" s="14"/>
      <c r="ET91" s="13"/>
      <c r="EU91" s="14"/>
      <c r="EV91" s="13"/>
      <c r="EW91" s="14"/>
      <c r="EX91" s="13"/>
      <c r="EY91" s="14"/>
      <c r="EZ91" s="13"/>
      <c r="FA91" s="14"/>
      <c r="FB91" s="13"/>
      <c r="FC91" s="14"/>
      <c r="FD91" s="13"/>
      <c r="FE91" s="14"/>
      <c r="FF91" s="13"/>
      <c r="FG91" s="14"/>
      <c r="FH91" s="13"/>
      <c r="FI91" s="14"/>
      <c r="FJ91" s="13"/>
      <c r="FK91" s="14"/>
      <c r="FL91" s="13"/>
      <c r="FM91" s="14"/>
      <c r="FN91" s="13"/>
      <c r="FO91" s="14"/>
      <c r="FP91" s="13"/>
      <c r="FQ91" s="14"/>
      <c r="FR91" s="13"/>
      <c r="FS91" s="14"/>
      <c r="FT91" s="13"/>
      <c r="FU91" s="14"/>
      <c r="FV91" s="13"/>
      <c r="FW91" s="14"/>
      <c r="FX91" s="13"/>
      <c r="FY91" s="14"/>
      <c r="FZ91" s="13"/>
      <c r="GA91" s="14"/>
      <c r="GB91" s="13"/>
      <c r="GC91" s="14"/>
      <c r="GD91" s="13"/>
      <c r="GE91" s="14"/>
      <c r="GF91" s="13"/>
      <c r="GG91" s="14"/>
      <c r="GH91" s="13"/>
      <c r="GI91" s="14"/>
      <c r="GJ91" s="13"/>
      <c r="GK91" s="14"/>
      <c r="GL91" s="13"/>
      <c r="GM91" s="14"/>
      <c r="GN91" s="13"/>
      <c r="GO91" s="14"/>
      <c r="GP91" s="13"/>
      <c r="GQ91" s="14"/>
      <c r="GR91" s="13"/>
      <c r="GS91" s="14"/>
      <c r="GT91" s="13"/>
      <c r="GU91" s="14"/>
      <c r="GV91" s="13"/>
      <c r="GW91" s="14"/>
      <c r="GX91" s="13"/>
      <c r="GY91" s="14"/>
      <c r="GZ91" s="13"/>
      <c r="HA91" s="14"/>
      <c r="HB91" s="13"/>
      <c r="HC91" s="14"/>
      <c r="HD91" s="13"/>
      <c r="HE91" s="14"/>
      <c r="HF91" s="13"/>
      <c r="HG91" s="14"/>
      <c r="HH91" s="13"/>
      <c r="HI91" s="14"/>
      <c r="HJ91" s="13"/>
      <c r="HK91" s="14"/>
      <c r="HL91" s="13"/>
      <c r="HM91" s="14"/>
      <c r="HN91" s="13"/>
      <c r="HO91" s="14"/>
      <c r="HP91" s="13"/>
      <c r="HQ91" s="14"/>
      <c r="HR91" s="13"/>
      <c r="HS91" s="14"/>
      <c r="HT91" s="13"/>
      <c r="HU91" s="14"/>
      <c r="HV91" s="13"/>
      <c r="HW91" s="14"/>
      <c r="HX91" s="13"/>
      <c r="HY91" s="14"/>
      <c r="HZ91" s="13"/>
      <c r="IA91" s="14"/>
      <c r="IB91" s="13"/>
      <c r="IC91" s="14"/>
      <c r="ID91" s="13"/>
      <c r="IE91" s="14"/>
      <c r="IF91" s="13"/>
      <c r="IG91" s="14"/>
      <c r="IH91" s="13"/>
      <c r="II91" s="14"/>
      <c r="IJ91" s="13"/>
      <c r="IK91" s="14"/>
      <c r="IL91" s="13"/>
      <c r="IM91" s="14"/>
      <c r="IN91" s="13"/>
      <c r="IO91" s="14"/>
      <c r="IP91" s="13"/>
      <c r="IQ91" s="14"/>
      <c r="IR91" s="13"/>
      <c r="IS91" s="14"/>
    </row>
    <row r="92" spans="1:253" ht="12.75" customHeight="1" x14ac:dyDescent="0.2">
      <c r="A92" s="9" t="s">
        <v>22</v>
      </c>
      <c r="B92" s="10">
        <v>25794</v>
      </c>
      <c r="C92" s="11">
        <v>5454.344032</v>
      </c>
      <c r="D92" s="10">
        <v>250</v>
      </c>
      <c r="E92" s="11">
        <v>93.720059000000006</v>
      </c>
      <c r="F92" s="10">
        <v>48057</v>
      </c>
      <c r="G92" s="11">
        <v>10434.031869</v>
      </c>
      <c r="H92" s="10">
        <v>87</v>
      </c>
      <c r="I92" s="12">
        <v>9.0176719999999992</v>
      </c>
    </row>
    <row r="93" spans="1:253" ht="12.75" customHeight="1" x14ac:dyDescent="0.2">
      <c r="A93" s="9" t="s">
        <v>21</v>
      </c>
      <c r="B93" s="10">
        <v>24454</v>
      </c>
      <c r="C93" s="11">
        <v>4764.7025620000004</v>
      </c>
      <c r="D93" s="10">
        <v>217</v>
      </c>
      <c r="E93" s="11">
        <v>77.397343000000006</v>
      </c>
      <c r="F93" s="10">
        <v>46979</v>
      </c>
      <c r="G93" s="11">
        <v>9324.4046249999992</v>
      </c>
      <c r="H93" s="10">
        <v>30</v>
      </c>
      <c r="I93" s="12">
        <v>11.685065</v>
      </c>
    </row>
    <row r="94" spans="1:253" ht="12.75" customHeight="1" x14ac:dyDescent="0.2">
      <c r="A94" s="9" t="s">
        <v>20</v>
      </c>
      <c r="B94" s="10">
        <v>25394</v>
      </c>
      <c r="C94" s="11">
        <v>5364.3760490000004</v>
      </c>
      <c r="D94" s="10">
        <v>432</v>
      </c>
      <c r="E94" s="11">
        <v>161.83389399999999</v>
      </c>
      <c r="F94" s="10">
        <v>48455</v>
      </c>
      <c r="G94" s="11">
        <v>10039.587152</v>
      </c>
      <c r="H94" s="10">
        <v>30</v>
      </c>
      <c r="I94" s="12">
        <v>4.9633209999999996</v>
      </c>
    </row>
    <row r="95" spans="1:253" ht="12.75" customHeight="1" x14ac:dyDescent="0.2">
      <c r="A95" s="9" t="s">
        <v>19</v>
      </c>
      <c r="B95" s="10">
        <v>26457</v>
      </c>
      <c r="C95" s="11">
        <v>5913.1442379999999</v>
      </c>
      <c r="D95" s="10">
        <v>358</v>
      </c>
      <c r="E95" s="11">
        <v>109.243318</v>
      </c>
      <c r="F95" s="10">
        <v>48517</v>
      </c>
      <c r="G95" s="11">
        <v>11035.494285999999</v>
      </c>
      <c r="H95" s="10">
        <v>46</v>
      </c>
      <c r="I95" s="12">
        <v>11.569826000000001</v>
      </c>
    </row>
    <row r="96" spans="1:253" ht="12.75" customHeight="1" x14ac:dyDescent="0.2">
      <c r="A96" s="9" t="s">
        <v>18</v>
      </c>
      <c r="B96" s="15">
        <v>23233</v>
      </c>
      <c r="C96" s="11">
        <v>6263.2456519999996</v>
      </c>
      <c r="D96" s="16">
        <v>244</v>
      </c>
      <c r="E96" s="17">
        <v>455.76695699999999</v>
      </c>
      <c r="F96" s="10">
        <v>46255</v>
      </c>
      <c r="G96" s="11">
        <v>8667.3744900000002</v>
      </c>
      <c r="H96" s="16">
        <v>18</v>
      </c>
      <c r="I96" s="18">
        <v>1.6469579999999999</v>
      </c>
    </row>
    <row r="97" spans="1:15" ht="12.75" customHeight="1" x14ac:dyDescent="0.2">
      <c r="A97" s="9" t="s">
        <v>17</v>
      </c>
      <c r="B97" s="10">
        <v>28070</v>
      </c>
      <c r="C97" s="11">
        <v>7069.478239</v>
      </c>
      <c r="D97" s="10">
        <v>315</v>
      </c>
      <c r="E97" s="11">
        <v>93.372777999999997</v>
      </c>
      <c r="F97" s="10">
        <v>51597</v>
      </c>
      <c r="G97" s="11">
        <v>11809.662688</v>
      </c>
      <c r="H97" s="10">
        <v>43</v>
      </c>
      <c r="I97" s="12">
        <v>3.5769489999999999</v>
      </c>
    </row>
    <row r="98" spans="1:15" ht="12.75" customHeight="1" x14ac:dyDescent="0.2">
      <c r="A98" s="9" t="s">
        <v>16</v>
      </c>
      <c r="B98" s="10">
        <v>25709</v>
      </c>
      <c r="C98" s="11">
        <v>5806.3852379999998</v>
      </c>
      <c r="D98" s="10">
        <v>249</v>
      </c>
      <c r="E98" s="11">
        <v>75.451616000000001</v>
      </c>
      <c r="F98" s="10">
        <v>45889</v>
      </c>
      <c r="G98" s="11">
        <v>9125.1907979999996</v>
      </c>
      <c r="H98" s="10">
        <v>30</v>
      </c>
      <c r="I98" s="12">
        <v>13.818524999999999</v>
      </c>
    </row>
    <row r="99" spans="1:15" ht="12.75" customHeight="1" x14ac:dyDescent="0.2">
      <c r="A99" s="9" t="s">
        <v>15</v>
      </c>
      <c r="B99" s="10">
        <v>25681</v>
      </c>
      <c r="C99" s="11">
        <v>6786.536411</v>
      </c>
      <c r="D99" s="10">
        <v>272</v>
      </c>
      <c r="E99" s="11">
        <v>92.224005000000005</v>
      </c>
      <c r="F99" s="10">
        <v>40210</v>
      </c>
      <c r="G99" s="11">
        <v>8858.0222510000003</v>
      </c>
      <c r="H99" s="10">
        <v>28</v>
      </c>
      <c r="I99" s="12">
        <v>5.1427550000000002</v>
      </c>
    </row>
    <row r="100" spans="1:15" ht="12.75" customHeight="1" x14ac:dyDescent="0.2">
      <c r="A100" s="5"/>
      <c r="B100" s="10"/>
      <c r="C100" s="11"/>
      <c r="D100" s="10"/>
      <c r="E100" s="11"/>
      <c r="F100" s="10"/>
      <c r="G100" s="11"/>
      <c r="H100" s="10"/>
      <c r="I100" s="12"/>
    </row>
    <row r="101" spans="1:15" ht="12.75" customHeight="1" x14ac:dyDescent="0.2">
      <c r="A101" s="5">
        <v>2016</v>
      </c>
      <c r="B101" s="6">
        <f t="shared" ref="B101:I101" si="5">SUM(B102:B113)</f>
        <v>302525</v>
      </c>
      <c r="C101" s="7">
        <f t="shared" si="5"/>
        <v>70634.624502000006</v>
      </c>
      <c r="D101" s="6">
        <f t="shared" si="5"/>
        <v>3277</v>
      </c>
      <c r="E101" s="7">
        <f t="shared" si="5"/>
        <v>1369.2882759999995</v>
      </c>
      <c r="F101" s="6">
        <f t="shared" si="5"/>
        <v>503270</v>
      </c>
      <c r="G101" s="7">
        <f t="shared" si="5"/>
        <v>111458.098036</v>
      </c>
      <c r="H101" s="6">
        <f t="shared" si="5"/>
        <v>493</v>
      </c>
      <c r="I101" s="8">
        <f t="shared" si="5"/>
        <v>80.803327999999979</v>
      </c>
    </row>
    <row r="102" spans="1:15" x14ac:dyDescent="0.2">
      <c r="A102" s="9" t="s">
        <v>26</v>
      </c>
      <c r="B102" s="10">
        <v>30412</v>
      </c>
      <c r="C102" s="11">
        <v>8064.9818409999998</v>
      </c>
      <c r="D102" s="10">
        <v>312</v>
      </c>
      <c r="E102" s="11">
        <v>277.737504</v>
      </c>
      <c r="F102" s="10">
        <v>59768</v>
      </c>
      <c r="G102" s="11">
        <v>15182.243172</v>
      </c>
      <c r="H102" s="10">
        <v>78</v>
      </c>
      <c r="I102" s="12">
        <v>27.436931000000001</v>
      </c>
    </row>
    <row r="103" spans="1:15" x14ac:dyDescent="0.2">
      <c r="A103" s="9" t="s">
        <v>25</v>
      </c>
      <c r="B103" s="10">
        <v>24804</v>
      </c>
      <c r="C103" s="11">
        <v>5252.0129079999997</v>
      </c>
      <c r="D103" s="10">
        <v>225</v>
      </c>
      <c r="E103" s="11">
        <v>43.980907000000002</v>
      </c>
      <c r="F103" s="10">
        <v>46163</v>
      </c>
      <c r="G103" s="11">
        <v>9347.1677519999994</v>
      </c>
      <c r="H103" s="10">
        <v>55</v>
      </c>
      <c r="I103" s="12">
        <v>2.7272880000000002</v>
      </c>
    </row>
    <row r="104" spans="1:15" x14ac:dyDescent="0.2">
      <c r="A104" s="9" t="s">
        <v>24</v>
      </c>
      <c r="B104" s="10">
        <v>24377</v>
      </c>
      <c r="C104" s="11">
        <v>5540.1486500000001</v>
      </c>
      <c r="D104" s="10">
        <v>276</v>
      </c>
      <c r="E104" s="11">
        <v>82.719412000000005</v>
      </c>
      <c r="F104" s="10">
        <v>43566</v>
      </c>
      <c r="G104" s="11">
        <v>8321.9177949999994</v>
      </c>
      <c r="H104" s="10">
        <v>44</v>
      </c>
      <c r="I104" s="12">
        <v>5.7916359999999996</v>
      </c>
    </row>
    <row r="105" spans="1:15" x14ac:dyDescent="0.2">
      <c r="A105" s="9" t="s">
        <v>23</v>
      </c>
      <c r="B105" s="10">
        <v>23415</v>
      </c>
      <c r="C105" s="11">
        <v>5098.3298699999996</v>
      </c>
      <c r="D105" s="10">
        <v>190</v>
      </c>
      <c r="E105" s="11">
        <v>121.588403</v>
      </c>
      <c r="F105" s="10">
        <v>38738</v>
      </c>
      <c r="G105" s="11">
        <v>7547.6846500000001</v>
      </c>
      <c r="H105" s="10">
        <v>55</v>
      </c>
      <c r="I105" s="12">
        <v>2.5440830000000001</v>
      </c>
    </row>
    <row r="106" spans="1:15" x14ac:dyDescent="0.2">
      <c r="A106" s="9" t="s">
        <v>22</v>
      </c>
      <c r="B106" s="10">
        <v>23185</v>
      </c>
      <c r="C106" s="11">
        <v>5498.5565180000003</v>
      </c>
      <c r="D106" s="10">
        <v>286</v>
      </c>
      <c r="E106" s="11">
        <v>58.107315999999997</v>
      </c>
      <c r="F106" s="10">
        <v>40159</v>
      </c>
      <c r="G106" s="11">
        <v>8553.7804230000002</v>
      </c>
      <c r="H106" s="10">
        <v>21</v>
      </c>
      <c r="I106" s="12">
        <v>1.478378</v>
      </c>
      <c r="J106" s="55"/>
    </row>
    <row r="107" spans="1:15" x14ac:dyDescent="0.2">
      <c r="A107" s="9" t="s">
        <v>21</v>
      </c>
      <c r="B107" s="10">
        <v>26957</v>
      </c>
      <c r="C107" s="11">
        <v>5916.6553029999995</v>
      </c>
      <c r="D107" s="10">
        <v>283</v>
      </c>
      <c r="E107" s="11">
        <v>53.128394</v>
      </c>
      <c r="F107" s="10">
        <v>43665</v>
      </c>
      <c r="G107" s="11">
        <v>9190.9511000000002</v>
      </c>
      <c r="H107" s="10">
        <v>40</v>
      </c>
      <c r="I107" s="12">
        <v>6.0419720000000003</v>
      </c>
      <c r="J107" s="53"/>
      <c r="K107" s="56"/>
      <c r="L107" s="53"/>
      <c r="M107" s="56"/>
      <c r="N107" s="14"/>
      <c r="O107" s="19"/>
    </row>
    <row r="108" spans="1:15" x14ac:dyDescent="0.2">
      <c r="A108" s="9" t="s">
        <v>20</v>
      </c>
      <c r="B108" s="10">
        <v>25755</v>
      </c>
      <c r="C108" s="11">
        <v>5872.7942949999997</v>
      </c>
      <c r="D108" s="10">
        <v>260</v>
      </c>
      <c r="E108" s="11">
        <v>255.07976099999999</v>
      </c>
      <c r="F108" s="10">
        <v>41122</v>
      </c>
      <c r="G108" s="11">
        <v>9539.6191350000008</v>
      </c>
      <c r="H108" s="10">
        <v>46</v>
      </c>
      <c r="I108" s="12">
        <v>1.8888689999999999</v>
      </c>
    </row>
    <row r="109" spans="1:15" x14ac:dyDescent="0.2">
      <c r="A109" s="9" t="s">
        <v>19</v>
      </c>
      <c r="B109" s="10">
        <v>24221</v>
      </c>
      <c r="C109" s="11">
        <v>5648.4603980000002</v>
      </c>
      <c r="D109" s="10">
        <v>508</v>
      </c>
      <c r="E109" s="11">
        <v>181.06230099999999</v>
      </c>
      <c r="F109" s="10">
        <v>39017</v>
      </c>
      <c r="G109" s="11">
        <v>8578.3604919999998</v>
      </c>
      <c r="H109" s="10">
        <v>24</v>
      </c>
      <c r="I109" s="12">
        <v>6.6659620000000004</v>
      </c>
    </row>
    <row r="110" spans="1:15" x14ac:dyDescent="0.2">
      <c r="A110" s="9" t="s">
        <v>18</v>
      </c>
      <c r="B110" s="10">
        <v>25007</v>
      </c>
      <c r="C110" s="11">
        <f>5483359836/1000000</f>
        <v>5483.3598359999996</v>
      </c>
      <c r="D110" s="10">
        <v>232</v>
      </c>
      <c r="E110" s="11">
        <f>83175339/1000000</f>
        <v>83.175338999999994</v>
      </c>
      <c r="F110" s="10">
        <v>39777</v>
      </c>
      <c r="G110" s="11">
        <f>9450288087/1000000</f>
        <v>9450.2880870000008</v>
      </c>
      <c r="H110" s="10">
        <v>45</v>
      </c>
      <c r="I110" s="12">
        <f>20273490/1000000</f>
        <v>20.273489999999999</v>
      </c>
    </row>
    <row r="111" spans="1:15" x14ac:dyDescent="0.2">
      <c r="A111" s="9" t="s">
        <v>17</v>
      </c>
      <c r="B111" s="20">
        <v>27920</v>
      </c>
      <c r="C111" s="11">
        <v>5839.5435520000001</v>
      </c>
      <c r="D111" s="10">
        <v>235</v>
      </c>
      <c r="E111" s="11">
        <v>99.107303000000002</v>
      </c>
      <c r="F111" s="10">
        <v>44346</v>
      </c>
      <c r="G111" s="11">
        <v>9244.1079549999995</v>
      </c>
      <c r="H111" s="10">
        <v>46</v>
      </c>
      <c r="I111" s="12">
        <v>3.943784</v>
      </c>
    </row>
    <row r="112" spans="1:15" x14ac:dyDescent="0.2">
      <c r="A112" s="9" t="s">
        <v>16</v>
      </c>
      <c r="B112" s="10">
        <v>22918</v>
      </c>
      <c r="C112" s="11">
        <v>5970.4715450000003</v>
      </c>
      <c r="D112" s="10">
        <v>216</v>
      </c>
      <c r="E112" s="11">
        <v>30.300611</v>
      </c>
      <c r="F112" s="10">
        <v>37197</v>
      </c>
      <c r="G112" s="11">
        <v>8880.8688920000004</v>
      </c>
      <c r="H112" s="10">
        <v>19</v>
      </c>
      <c r="I112" s="12">
        <v>0.73507500000000003</v>
      </c>
    </row>
    <row r="113" spans="1:15" x14ac:dyDescent="0.2">
      <c r="A113" s="9" t="s">
        <v>15</v>
      </c>
      <c r="B113" s="10">
        <v>23554</v>
      </c>
      <c r="C113" s="11">
        <v>6449.3097859999998</v>
      </c>
      <c r="D113" s="10">
        <v>254</v>
      </c>
      <c r="E113" s="11">
        <v>83.301024999999996</v>
      </c>
      <c r="F113" s="10">
        <v>29752</v>
      </c>
      <c r="G113" s="11">
        <v>7621.1085830000002</v>
      </c>
      <c r="H113" s="10">
        <v>20</v>
      </c>
      <c r="I113" s="12">
        <v>1.27586</v>
      </c>
    </row>
    <row r="114" spans="1:15" ht="12.75" customHeight="1" x14ac:dyDescent="0.2">
      <c r="A114" s="5"/>
      <c r="B114" s="21"/>
      <c r="C114" s="21"/>
      <c r="D114" s="21"/>
      <c r="E114" s="21"/>
      <c r="F114" s="21"/>
      <c r="G114" s="21"/>
      <c r="H114" s="21"/>
      <c r="I114" s="22"/>
    </row>
    <row r="115" spans="1:15" ht="12.75" customHeight="1" x14ac:dyDescent="0.2">
      <c r="A115" s="5">
        <v>2015</v>
      </c>
      <c r="B115" s="6">
        <f>SUM(B116:B127)</f>
        <v>297785</v>
      </c>
      <c r="C115" s="7">
        <f t="shared" ref="C115:I115" si="6">SUM(C116:C127)</f>
        <v>66900.457148000001</v>
      </c>
      <c r="D115" s="6">
        <f t="shared" si="6"/>
        <v>3286</v>
      </c>
      <c r="E115" s="7">
        <f t="shared" si="6"/>
        <v>900.37393300000019</v>
      </c>
      <c r="F115" s="6">
        <f t="shared" si="6"/>
        <v>452214</v>
      </c>
      <c r="G115" s="7">
        <f t="shared" si="6"/>
        <v>93201.857543999984</v>
      </c>
      <c r="H115" s="6">
        <f t="shared" si="6"/>
        <v>839</v>
      </c>
      <c r="I115" s="8">
        <f t="shared" si="6"/>
        <v>139.302211</v>
      </c>
    </row>
    <row r="116" spans="1:15" x14ac:dyDescent="0.2">
      <c r="A116" s="9" t="s">
        <v>26</v>
      </c>
      <c r="B116" s="10">
        <v>28944</v>
      </c>
      <c r="C116" s="11">
        <v>6787.0218189999996</v>
      </c>
      <c r="D116" s="10">
        <v>289</v>
      </c>
      <c r="E116" s="11">
        <v>208.541054</v>
      </c>
      <c r="F116" s="10">
        <v>54053</v>
      </c>
      <c r="G116" s="11">
        <v>9280.6408640000009</v>
      </c>
      <c r="H116" s="10">
        <v>95</v>
      </c>
      <c r="I116" s="12">
        <v>13.565708000000001</v>
      </c>
    </row>
    <row r="117" spans="1:15" x14ac:dyDescent="0.2">
      <c r="A117" s="9" t="s">
        <v>25</v>
      </c>
      <c r="B117" s="10">
        <v>22711</v>
      </c>
      <c r="C117" s="11">
        <v>5010.8910939999996</v>
      </c>
      <c r="D117" s="10">
        <v>235</v>
      </c>
      <c r="E117" s="11">
        <v>43.680498999999998</v>
      </c>
      <c r="F117" s="10">
        <v>36693</v>
      </c>
      <c r="G117" s="11">
        <v>7996.0689780000002</v>
      </c>
      <c r="H117" s="10">
        <v>102</v>
      </c>
      <c r="I117" s="12">
        <v>10.015815999999999</v>
      </c>
    </row>
    <row r="118" spans="1:15" x14ac:dyDescent="0.2">
      <c r="A118" s="9" t="s">
        <v>24</v>
      </c>
      <c r="B118" s="10">
        <v>24987</v>
      </c>
      <c r="C118" s="11">
        <v>5106.3685759999998</v>
      </c>
      <c r="D118" s="10">
        <v>245</v>
      </c>
      <c r="E118" s="11">
        <v>54.754106</v>
      </c>
      <c r="F118" s="10">
        <v>40685</v>
      </c>
      <c r="G118" s="11">
        <v>8104.3352880000002</v>
      </c>
      <c r="H118" s="10">
        <v>24</v>
      </c>
      <c r="I118" s="12">
        <v>30.729337000000001</v>
      </c>
    </row>
    <row r="119" spans="1:15" x14ac:dyDescent="0.2">
      <c r="A119" s="9" t="s">
        <v>23</v>
      </c>
      <c r="B119" s="10">
        <v>23649</v>
      </c>
      <c r="C119" s="11">
        <v>5536.8255019999997</v>
      </c>
      <c r="D119" s="10">
        <v>234</v>
      </c>
      <c r="E119" s="11">
        <v>55.554636000000002</v>
      </c>
      <c r="F119" s="10">
        <v>38828</v>
      </c>
      <c r="G119" s="11">
        <v>8411.2343110000002</v>
      </c>
      <c r="H119" s="10">
        <v>26</v>
      </c>
      <c r="I119" s="12">
        <v>1.736666</v>
      </c>
    </row>
    <row r="120" spans="1:15" x14ac:dyDescent="0.2">
      <c r="A120" s="9" t="s">
        <v>22</v>
      </c>
      <c r="B120" s="10">
        <v>22397</v>
      </c>
      <c r="C120" s="11">
        <v>5270.3167729999996</v>
      </c>
      <c r="D120" s="10">
        <v>443</v>
      </c>
      <c r="E120" s="11">
        <v>159.60077200000001</v>
      </c>
      <c r="F120" s="10">
        <v>34818</v>
      </c>
      <c r="G120" s="11">
        <v>7103.9947769999999</v>
      </c>
      <c r="H120" s="10">
        <v>42</v>
      </c>
      <c r="I120" s="12">
        <v>5.3000939999999996</v>
      </c>
    </row>
    <row r="121" spans="1:15" x14ac:dyDescent="0.2">
      <c r="A121" s="9" t="s">
        <v>21</v>
      </c>
      <c r="B121" s="10">
        <v>26774</v>
      </c>
      <c r="C121" s="11">
        <v>5611.0916100000004</v>
      </c>
      <c r="D121" s="10">
        <v>507</v>
      </c>
      <c r="E121" s="11">
        <v>92.639521000000002</v>
      </c>
      <c r="F121" s="10">
        <v>39497</v>
      </c>
      <c r="G121" s="11">
        <v>8822.84555</v>
      </c>
      <c r="H121" s="10">
        <v>407</v>
      </c>
      <c r="I121" s="12">
        <v>10.397721000000001</v>
      </c>
    </row>
    <row r="122" spans="1:15" x14ac:dyDescent="0.2">
      <c r="A122" s="9" t="s">
        <v>20</v>
      </c>
      <c r="B122" s="10">
        <v>29614</v>
      </c>
      <c r="C122" s="11">
        <v>7249.178731</v>
      </c>
      <c r="D122" s="10">
        <v>484</v>
      </c>
      <c r="E122" s="11">
        <v>74.223780000000005</v>
      </c>
      <c r="F122" s="10">
        <v>36228</v>
      </c>
      <c r="G122" s="11">
        <v>7273.0931229999997</v>
      </c>
      <c r="H122" s="10">
        <v>28</v>
      </c>
      <c r="I122" s="12">
        <v>2.0954169999999999</v>
      </c>
    </row>
    <row r="123" spans="1:15" x14ac:dyDescent="0.2">
      <c r="A123" s="9" t="s">
        <v>19</v>
      </c>
      <c r="B123" s="10">
        <v>25122</v>
      </c>
      <c r="C123" s="11">
        <v>5439.5749349999996</v>
      </c>
      <c r="D123" s="10">
        <v>168</v>
      </c>
      <c r="E123" s="11">
        <v>26.227162</v>
      </c>
      <c r="F123" s="10">
        <v>33772</v>
      </c>
      <c r="G123" s="11">
        <v>7739.7765149999996</v>
      </c>
      <c r="H123" s="10">
        <v>25</v>
      </c>
      <c r="I123" s="12">
        <v>0.92606999999999995</v>
      </c>
      <c r="J123" s="57"/>
      <c r="K123" s="58"/>
      <c r="L123" s="57"/>
      <c r="M123" s="58"/>
      <c r="N123" s="1"/>
      <c r="O123" s="23"/>
    </row>
    <row r="124" spans="1:15" x14ac:dyDescent="0.2">
      <c r="A124" s="9" t="s">
        <v>18</v>
      </c>
      <c r="B124" s="10">
        <v>24718</v>
      </c>
      <c r="C124" s="11">
        <v>5172.6113400000004</v>
      </c>
      <c r="D124" s="10">
        <v>164</v>
      </c>
      <c r="E124" s="11">
        <v>25.304387999999999</v>
      </c>
      <c r="F124" s="10">
        <v>36496</v>
      </c>
      <c r="G124" s="11">
        <v>7218.1483239999998</v>
      </c>
      <c r="H124" s="10">
        <v>21</v>
      </c>
      <c r="I124" s="12">
        <v>48.564624999999999</v>
      </c>
    </row>
    <row r="125" spans="1:15" x14ac:dyDescent="0.2">
      <c r="A125" s="9" t="s">
        <v>17</v>
      </c>
      <c r="B125" s="10">
        <v>23843</v>
      </c>
      <c r="C125" s="11">
        <v>5122.677651</v>
      </c>
      <c r="D125" s="10">
        <v>179</v>
      </c>
      <c r="E125" s="11">
        <v>104.96233599999999</v>
      </c>
      <c r="F125" s="10">
        <v>35996</v>
      </c>
      <c r="G125" s="11">
        <v>7469.6296140000004</v>
      </c>
      <c r="H125" s="10">
        <v>28</v>
      </c>
      <c r="I125" s="12">
        <v>1.147678</v>
      </c>
    </row>
    <row r="126" spans="1:15" ht="12.75" customHeight="1" x14ac:dyDescent="0.2">
      <c r="A126" s="9" t="s">
        <v>16</v>
      </c>
      <c r="B126" s="10">
        <v>23399</v>
      </c>
      <c r="C126" s="11">
        <v>4742.7722030000004</v>
      </c>
      <c r="D126" s="10">
        <v>156</v>
      </c>
      <c r="E126" s="11">
        <v>24.857733</v>
      </c>
      <c r="F126" s="10">
        <v>34844</v>
      </c>
      <c r="G126" s="11">
        <v>6376.0066880000004</v>
      </c>
      <c r="H126" s="10">
        <v>20</v>
      </c>
      <c r="I126" s="12">
        <v>1.7182930000000001</v>
      </c>
    </row>
    <row r="127" spans="1:15" ht="12.75" customHeight="1" x14ac:dyDescent="0.2">
      <c r="A127" s="9" t="s">
        <v>15</v>
      </c>
      <c r="B127" s="10">
        <v>21627</v>
      </c>
      <c r="C127" s="11">
        <v>5851.1269140000004</v>
      </c>
      <c r="D127" s="10">
        <v>182</v>
      </c>
      <c r="E127" s="11">
        <v>30.027946</v>
      </c>
      <c r="F127" s="10">
        <v>30304</v>
      </c>
      <c r="G127" s="11">
        <v>7406.0835120000002</v>
      </c>
      <c r="H127" s="10">
        <v>21</v>
      </c>
      <c r="I127" s="12">
        <v>13.104786000000001</v>
      </c>
      <c r="J127" s="56"/>
      <c r="L127" s="56"/>
      <c r="N127" s="19"/>
    </row>
    <row r="128" spans="1:15" ht="12.75" customHeight="1" x14ac:dyDescent="0.2">
      <c r="A128" s="5"/>
      <c r="B128" s="21"/>
      <c r="C128" s="21"/>
      <c r="D128" s="21"/>
      <c r="E128" s="21"/>
      <c r="F128" s="21"/>
      <c r="G128" s="21"/>
      <c r="H128" s="21"/>
      <c r="I128" s="22"/>
    </row>
    <row r="129" spans="1:9" ht="12.75" customHeight="1" x14ac:dyDescent="0.2">
      <c r="A129" s="5">
        <v>2014</v>
      </c>
      <c r="B129" s="6">
        <f>SUM(B130:B141)</f>
        <v>309755</v>
      </c>
      <c r="C129" s="7">
        <f t="shared" ref="C129:I129" si="7">SUM(C130:C141)</f>
        <v>68451.532006000009</v>
      </c>
      <c r="D129" s="6">
        <f t="shared" si="7"/>
        <v>2544</v>
      </c>
      <c r="E129" s="7">
        <f t="shared" si="7"/>
        <v>661.17496200000005</v>
      </c>
      <c r="F129" s="6">
        <f t="shared" si="7"/>
        <v>419938</v>
      </c>
      <c r="G129" s="7">
        <f t="shared" si="7"/>
        <v>87083.909470000013</v>
      </c>
      <c r="H129" s="6">
        <f t="shared" si="7"/>
        <v>647</v>
      </c>
      <c r="I129" s="8">
        <f t="shared" si="7"/>
        <v>172.69651099999996</v>
      </c>
    </row>
    <row r="130" spans="1:9" x14ac:dyDescent="0.2">
      <c r="A130" s="9" t="s">
        <v>26</v>
      </c>
      <c r="B130" s="10">
        <v>28106</v>
      </c>
      <c r="C130" s="11">
        <v>5965.4587979999997</v>
      </c>
      <c r="D130" s="10">
        <v>234</v>
      </c>
      <c r="E130" s="11">
        <v>40.411074999999997</v>
      </c>
      <c r="F130" s="10">
        <v>45640</v>
      </c>
      <c r="G130" s="11">
        <v>8953.9700260000009</v>
      </c>
      <c r="H130" s="10">
        <v>40</v>
      </c>
      <c r="I130" s="12">
        <v>2.5485150000000001</v>
      </c>
    </row>
    <row r="131" spans="1:9" x14ac:dyDescent="0.2">
      <c r="A131" s="9" t="s">
        <v>25</v>
      </c>
      <c r="B131" s="10">
        <v>24130</v>
      </c>
      <c r="C131" s="11">
        <v>5074.5319879999997</v>
      </c>
      <c r="D131" s="10">
        <v>246</v>
      </c>
      <c r="E131" s="11">
        <v>70.268285000000006</v>
      </c>
      <c r="F131" s="10">
        <v>37056</v>
      </c>
      <c r="G131" s="11">
        <v>7600.5902340000002</v>
      </c>
      <c r="H131" s="10">
        <v>32</v>
      </c>
      <c r="I131" s="12">
        <v>1.762659</v>
      </c>
    </row>
    <row r="132" spans="1:9" x14ac:dyDescent="0.2">
      <c r="A132" s="9" t="s">
        <v>24</v>
      </c>
      <c r="B132" s="10">
        <v>26572</v>
      </c>
      <c r="C132" s="11">
        <v>5405.8514059999998</v>
      </c>
      <c r="D132" s="10">
        <v>226</v>
      </c>
      <c r="E132" s="11">
        <v>31.075944</v>
      </c>
      <c r="F132" s="10">
        <v>36053</v>
      </c>
      <c r="G132" s="11">
        <v>7813.4942760000004</v>
      </c>
      <c r="H132" s="10">
        <v>48</v>
      </c>
      <c r="I132" s="12">
        <v>1.132803</v>
      </c>
    </row>
    <row r="133" spans="1:9" x14ac:dyDescent="0.2">
      <c r="A133" s="9" t="s">
        <v>23</v>
      </c>
      <c r="B133" s="10">
        <v>24357</v>
      </c>
      <c r="C133" s="11">
        <v>5201.4271900000003</v>
      </c>
      <c r="D133" s="10">
        <v>200</v>
      </c>
      <c r="E133" s="11">
        <v>47.135095</v>
      </c>
      <c r="F133" s="10">
        <v>34407</v>
      </c>
      <c r="G133" s="11">
        <v>7381.5224170000001</v>
      </c>
      <c r="H133" s="10">
        <v>46</v>
      </c>
      <c r="I133" s="12">
        <v>1.5095670000000001</v>
      </c>
    </row>
    <row r="134" spans="1:9" x14ac:dyDescent="0.2">
      <c r="A134" s="9" t="s">
        <v>22</v>
      </c>
      <c r="B134" s="10">
        <v>24604</v>
      </c>
      <c r="C134" s="11">
        <v>5292.4</v>
      </c>
      <c r="D134" s="10">
        <v>197</v>
      </c>
      <c r="E134" s="11">
        <v>41.9</v>
      </c>
      <c r="F134" s="10">
        <v>36107</v>
      </c>
      <c r="G134" s="11">
        <v>6400.2306870000002</v>
      </c>
      <c r="H134" s="10">
        <v>44</v>
      </c>
      <c r="I134" s="12">
        <v>5.234807</v>
      </c>
    </row>
    <row r="135" spans="1:9" x14ac:dyDescent="0.2">
      <c r="A135" s="9" t="s">
        <v>21</v>
      </c>
      <c r="B135" s="10">
        <v>28335</v>
      </c>
      <c r="C135" s="11">
        <v>6653.4479339999998</v>
      </c>
      <c r="D135" s="10">
        <v>210</v>
      </c>
      <c r="E135" s="11">
        <v>41.686650999999998</v>
      </c>
      <c r="F135" s="10">
        <v>40032</v>
      </c>
      <c r="G135" s="11">
        <v>7067.6433440000001</v>
      </c>
      <c r="H135" s="10">
        <v>40</v>
      </c>
      <c r="I135" s="12">
        <v>7.6514959999999999</v>
      </c>
    </row>
    <row r="136" spans="1:9" x14ac:dyDescent="0.2">
      <c r="A136" s="9" t="s">
        <v>20</v>
      </c>
      <c r="B136" s="10">
        <v>23560</v>
      </c>
      <c r="C136" s="11">
        <v>5592.2032600000002</v>
      </c>
      <c r="D136" s="10">
        <v>189</v>
      </c>
      <c r="E136" s="11">
        <v>70.403447999999997</v>
      </c>
      <c r="F136" s="10">
        <v>32719</v>
      </c>
      <c r="G136" s="11">
        <v>7253.415919</v>
      </c>
      <c r="H136" s="10">
        <v>50</v>
      </c>
      <c r="I136" s="12">
        <v>85.392099999999999</v>
      </c>
    </row>
    <row r="137" spans="1:9" x14ac:dyDescent="0.2">
      <c r="A137" s="9" t="s">
        <v>19</v>
      </c>
      <c r="B137" s="10">
        <v>27176</v>
      </c>
      <c r="C137" s="11">
        <v>5659.6</v>
      </c>
      <c r="D137" s="10">
        <v>221</v>
      </c>
      <c r="E137" s="11">
        <v>36.299999999999997</v>
      </c>
      <c r="F137" s="10">
        <v>35204</v>
      </c>
      <c r="G137" s="11">
        <v>8307.9</v>
      </c>
      <c r="H137" s="10">
        <v>30</v>
      </c>
      <c r="I137" s="12">
        <v>46.7</v>
      </c>
    </row>
    <row r="138" spans="1:9" x14ac:dyDescent="0.2">
      <c r="A138" s="9" t="s">
        <v>18</v>
      </c>
      <c r="B138" s="10">
        <v>27489</v>
      </c>
      <c r="C138" s="11">
        <v>5795.7786070000002</v>
      </c>
      <c r="D138" s="10">
        <v>190</v>
      </c>
      <c r="E138" s="11">
        <v>50.881594999999997</v>
      </c>
      <c r="F138" s="10">
        <v>30784</v>
      </c>
      <c r="G138" s="11">
        <v>6002.5260470000003</v>
      </c>
      <c r="H138" s="6">
        <v>23</v>
      </c>
      <c r="I138" s="8">
        <v>0.78168800000000005</v>
      </c>
    </row>
    <row r="139" spans="1:9" x14ac:dyDescent="0.2">
      <c r="A139" s="9" t="s">
        <v>17</v>
      </c>
      <c r="B139" s="10">
        <v>25579</v>
      </c>
      <c r="C139" s="11">
        <v>5646.484993</v>
      </c>
      <c r="D139" s="10">
        <v>169</v>
      </c>
      <c r="E139" s="11">
        <v>88.778569000000005</v>
      </c>
      <c r="F139" s="10">
        <v>34065</v>
      </c>
      <c r="G139" s="11">
        <v>6675.8225849999999</v>
      </c>
      <c r="H139" s="10">
        <v>15</v>
      </c>
      <c r="I139" s="12">
        <v>0.646011</v>
      </c>
    </row>
    <row r="140" spans="1:9" x14ac:dyDescent="0.2">
      <c r="A140" s="9" t="s">
        <v>16</v>
      </c>
      <c r="B140" s="10">
        <v>23043</v>
      </c>
      <c r="C140" s="11">
        <v>5379.227288</v>
      </c>
      <c r="D140" s="10">
        <v>184</v>
      </c>
      <c r="E140" s="11">
        <v>76.073856000000006</v>
      </c>
      <c r="F140" s="10">
        <v>30227</v>
      </c>
      <c r="G140" s="11">
        <v>6768.6815770000003</v>
      </c>
      <c r="H140" s="10">
        <v>211</v>
      </c>
      <c r="I140" s="12">
        <v>14.124495</v>
      </c>
    </row>
    <row r="141" spans="1:9" x14ac:dyDescent="0.2">
      <c r="A141" s="9" t="s">
        <v>15</v>
      </c>
      <c r="B141" s="10">
        <f>+[1]Praças_Doc.Apresentados!C$82</f>
        <v>26804</v>
      </c>
      <c r="C141" s="11">
        <f>+[1]Praças_Doc.Apresentados!D$82</f>
        <v>6785.1205419999997</v>
      </c>
      <c r="D141" s="10">
        <f>+[1]Praças_Doc.Apresentados!E$82</f>
        <v>278</v>
      </c>
      <c r="E141" s="11">
        <f>+[1]Praças_Doc.Apresentados!F$82</f>
        <v>66.260444000000007</v>
      </c>
      <c r="F141" s="10">
        <f>+[1]Praças_Doc.Apresentados!G$82</f>
        <v>27644</v>
      </c>
      <c r="G141" s="11">
        <f>+[1]Praças_Doc.Apresentados!H$82</f>
        <v>6858.1123580000003</v>
      </c>
      <c r="H141" s="10">
        <f>+[1]Praças_Doc.Apresentados!I$82</f>
        <v>68</v>
      </c>
      <c r="I141" s="12">
        <f>+[1]Praças_Doc.Apresentados!J$82</f>
        <v>5.2123699999999999</v>
      </c>
    </row>
    <row r="142" spans="1:9" ht="13.5" customHeight="1" x14ac:dyDescent="0.2">
      <c r="A142" s="9"/>
      <c r="B142" s="21"/>
      <c r="C142" s="21"/>
      <c r="D142" s="21"/>
      <c r="E142" s="21"/>
      <c r="F142" s="21"/>
      <c r="G142" s="21"/>
      <c r="H142" s="21"/>
      <c r="I142" s="22"/>
    </row>
    <row r="143" spans="1:9" ht="13.5" customHeight="1" x14ac:dyDescent="0.2">
      <c r="A143" s="5">
        <v>2013</v>
      </c>
      <c r="B143" s="6">
        <f>SUM(B144:B155)</f>
        <v>349144</v>
      </c>
      <c r="C143" s="6">
        <f t="shared" ref="C143:H143" si="8">SUM(C144:C155)</f>
        <v>77842.291714000006</v>
      </c>
      <c r="D143" s="6">
        <f t="shared" si="8"/>
        <v>3454</v>
      </c>
      <c r="E143" s="6">
        <f t="shared" si="8"/>
        <v>1002.961729</v>
      </c>
      <c r="F143" s="6">
        <f t="shared" si="8"/>
        <v>272845</v>
      </c>
      <c r="G143" s="6">
        <f t="shared" si="8"/>
        <v>82844.965284000005</v>
      </c>
      <c r="H143" s="6">
        <f t="shared" si="8"/>
        <v>1352</v>
      </c>
      <c r="I143" s="24">
        <f>SUM(I144:I155)</f>
        <v>332.05231900000001</v>
      </c>
    </row>
    <row r="144" spans="1:9" ht="13.5" customHeight="1" x14ac:dyDescent="0.2">
      <c r="A144" s="9" t="s">
        <v>26</v>
      </c>
      <c r="B144" s="10">
        <v>29570</v>
      </c>
      <c r="C144" s="11">
        <v>7022.3</v>
      </c>
      <c r="D144" s="10">
        <v>322</v>
      </c>
      <c r="E144" s="10">
        <v>50.8</v>
      </c>
      <c r="F144" s="10">
        <v>37421</v>
      </c>
      <c r="G144" s="10">
        <v>8790.1</v>
      </c>
      <c r="H144" s="10">
        <v>36</v>
      </c>
      <c r="I144" s="12">
        <v>1.4</v>
      </c>
    </row>
    <row r="145" spans="1:10" ht="13.5" customHeight="1" x14ac:dyDescent="0.2">
      <c r="A145" s="9" t="s">
        <v>25</v>
      </c>
      <c r="B145" s="10">
        <v>27201</v>
      </c>
      <c r="C145" s="11">
        <v>6260.5279140000002</v>
      </c>
      <c r="D145" s="10">
        <v>313</v>
      </c>
      <c r="E145" s="11">
        <v>71.440099000000004</v>
      </c>
      <c r="F145" s="10">
        <v>33759</v>
      </c>
      <c r="G145" s="11">
        <v>7398.9635500000004</v>
      </c>
      <c r="H145" s="10">
        <v>210</v>
      </c>
      <c r="I145" s="12">
        <v>32.522779999999997</v>
      </c>
    </row>
    <row r="146" spans="1:10" ht="13.5" customHeight="1" x14ac:dyDescent="0.2">
      <c r="A146" s="9" t="s">
        <v>24</v>
      </c>
      <c r="B146" s="10">
        <f>+[2]Praças_Doc.Apresentados!C$91</f>
        <v>29661</v>
      </c>
      <c r="C146" s="11">
        <f>+[2]Praças_Doc.Apresentados!D$91</f>
        <v>7126.9523470000004</v>
      </c>
      <c r="D146" s="10">
        <f>+[2]Praças_Doc.Apresentados!E$91</f>
        <v>313</v>
      </c>
      <c r="E146" s="11">
        <f>+[2]Praças_Doc.Apresentados!F$91</f>
        <v>55.810474999999997</v>
      </c>
      <c r="F146" s="10">
        <f>+[2]Praças_Doc.Apresentados!G$91</f>
        <v>35814</v>
      </c>
      <c r="G146" s="11">
        <f>+[2]Praças_Doc.Apresentados!H$91</f>
        <v>8351.7898819999991</v>
      </c>
      <c r="H146" s="10">
        <f>+[2]Praças_Doc.Apresentados!I$91</f>
        <v>92</v>
      </c>
      <c r="I146" s="12">
        <f>+[2]Praças_Doc.Apresentados!J$91</f>
        <v>143.57574099999999</v>
      </c>
    </row>
    <row r="147" spans="1:10" ht="13.5" customHeight="1" x14ac:dyDescent="0.2">
      <c r="A147" s="9" t="s">
        <v>23</v>
      </c>
      <c r="B147" s="10">
        <v>25882</v>
      </c>
      <c r="C147" s="11">
        <v>5695.5</v>
      </c>
      <c r="D147" s="10">
        <v>302</v>
      </c>
      <c r="E147" s="11">
        <v>110.414671</v>
      </c>
      <c r="F147" s="10">
        <v>28368</v>
      </c>
      <c r="G147" s="11">
        <v>6588.6099290000002</v>
      </c>
      <c r="H147" s="10">
        <v>845</v>
      </c>
      <c r="I147" s="12">
        <v>42.443460000000002</v>
      </c>
    </row>
    <row r="148" spans="1:10" ht="13.5" customHeight="1" x14ac:dyDescent="0.2">
      <c r="A148" s="9" t="s">
        <v>22</v>
      </c>
      <c r="B148" s="10">
        <v>29186</v>
      </c>
      <c r="C148" s="11">
        <v>6566.980039</v>
      </c>
      <c r="D148" s="10">
        <v>332</v>
      </c>
      <c r="E148" s="11">
        <v>93.613258999999999</v>
      </c>
      <c r="F148" s="10">
        <v>31407</v>
      </c>
      <c r="G148" s="11">
        <v>7423.9341549999999</v>
      </c>
      <c r="H148" s="10">
        <v>31</v>
      </c>
      <c r="I148" s="12">
        <v>1.5613870000000001</v>
      </c>
    </row>
    <row r="149" spans="1:10" x14ac:dyDescent="0.2">
      <c r="A149" s="9" t="s">
        <v>21</v>
      </c>
      <c r="B149" s="10">
        <v>28797</v>
      </c>
      <c r="C149" s="11">
        <v>6108.7432070000004</v>
      </c>
      <c r="D149" s="10">
        <v>247</v>
      </c>
      <c r="E149" s="11">
        <v>47.002352999999999</v>
      </c>
      <c r="F149" s="10">
        <v>27472</v>
      </c>
      <c r="G149" s="11">
        <v>5972.6930469999998</v>
      </c>
      <c r="H149" s="10">
        <v>34</v>
      </c>
      <c r="I149" s="12">
        <v>6.574802</v>
      </c>
    </row>
    <row r="150" spans="1:10" x14ac:dyDescent="0.2">
      <c r="A150" s="9" t="s">
        <v>20</v>
      </c>
      <c r="B150" s="10">
        <v>27047</v>
      </c>
      <c r="C150" s="11">
        <v>6078.6163710000001</v>
      </c>
      <c r="D150" s="10">
        <v>160</v>
      </c>
      <c r="E150" s="17">
        <v>115.346531</v>
      </c>
      <c r="F150" s="10">
        <v>14919</v>
      </c>
      <c r="G150" s="25">
        <v>6694.7989070000003</v>
      </c>
      <c r="H150" s="10">
        <v>22</v>
      </c>
      <c r="I150" s="12">
        <v>4.2921930000000001</v>
      </c>
    </row>
    <row r="151" spans="1:10" x14ac:dyDescent="0.2">
      <c r="A151" s="9" t="s">
        <v>19</v>
      </c>
      <c r="B151" s="10">
        <v>31711</v>
      </c>
      <c r="C151" s="11">
        <v>6991.0718360000001</v>
      </c>
      <c r="D151" s="10">
        <v>356</v>
      </c>
      <c r="E151" s="11">
        <v>110.33434099999999</v>
      </c>
      <c r="F151" s="10">
        <v>14616</v>
      </c>
      <c r="G151" s="11">
        <v>7176.0758139999998</v>
      </c>
      <c r="H151" s="10">
        <v>23</v>
      </c>
      <c r="I151" s="12">
        <v>1.881956</v>
      </c>
    </row>
    <row r="152" spans="1:10" x14ac:dyDescent="0.2">
      <c r="A152" s="9" t="s">
        <v>18</v>
      </c>
      <c r="B152" s="10">
        <v>29386</v>
      </c>
      <c r="C152" s="17">
        <v>5836.4</v>
      </c>
      <c r="D152" s="16">
        <v>295</v>
      </c>
      <c r="E152" s="17">
        <v>85.2</v>
      </c>
      <c r="F152" s="10">
        <v>13535</v>
      </c>
      <c r="G152" s="17">
        <v>6159.9</v>
      </c>
      <c r="H152" s="10">
        <v>15</v>
      </c>
      <c r="I152" s="12">
        <v>4.4000000000000004</v>
      </c>
    </row>
    <row r="153" spans="1:10" x14ac:dyDescent="0.2">
      <c r="A153" s="9" t="s">
        <v>17</v>
      </c>
      <c r="B153" s="10">
        <v>31526</v>
      </c>
      <c r="C153" s="17">
        <v>6304.3</v>
      </c>
      <c r="D153" s="16">
        <v>188</v>
      </c>
      <c r="E153" s="17">
        <v>57</v>
      </c>
      <c r="F153" s="10">
        <v>13555</v>
      </c>
      <c r="G153" s="26">
        <v>6241.1</v>
      </c>
      <c r="H153" s="10">
        <v>10</v>
      </c>
      <c r="I153" s="12">
        <v>0.5</v>
      </c>
    </row>
    <row r="154" spans="1:10" x14ac:dyDescent="0.2">
      <c r="A154" s="9" t="s">
        <v>16</v>
      </c>
      <c r="B154" s="10">
        <v>28351</v>
      </c>
      <c r="C154" s="17">
        <v>6292.2</v>
      </c>
      <c r="D154" s="10">
        <v>397</v>
      </c>
      <c r="E154" s="17">
        <v>145.6</v>
      </c>
      <c r="F154" s="10">
        <v>12183</v>
      </c>
      <c r="G154" s="17">
        <v>6061.6</v>
      </c>
      <c r="H154" s="10">
        <v>18</v>
      </c>
      <c r="I154" s="18">
        <v>92.1</v>
      </c>
    </row>
    <row r="155" spans="1:10" x14ac:dyDescent="0.2">
      <c r="A155" s="9" t="s">
        <v>15</v>
      </c>
      <c r="B155" s="10">
        <v>30826</v>
      </c>
      <c r="C155" s="17">
        <v>7558.7</v>
      </c>
      <c r="D155" s="10">
        <v>229</v>
      </c>
      <c r="E155" s="17">
        <v>60.4</v>
      </c>
      <c r="F155" s="10">
        <v>9796</v>
      </c>
      <c r="G155" s="17">
        <v>5985.4</v>
      </c>
      <c r="H155" s="10">
        <v>16</v>
      </c>
      <c r="I155" s="18">
        <v>0.8</v>
      </c>
      <c r="J155" s="55"/>
    </row>
    <row r="156" spans="1:10" x14ac:dyDescent="0.2">
      <c r="A156" s="5"/>
      <c r="B156" s="21"/>
      <c r="C156" s="21"/>
      <c r="D156" s="21"/>
      <c r="E156" s="21"/>
      <c r="F156" s="21"/>
      <c r="G156" s="21"/>
      <c r="H156" s="21"/>
      <c r="I156" s="22"/>
    </row>
    <row r="157" spans="1:10" x14ac:dyDescent="0.2">
      <c r="A157" s="5">
        <v>2012</v>
      </c>
      <c r="B157" s="6">
        <f t="shared" ref="B157:G157" si="9">SUM(B160:B169)</f>
        <v>304438</v>
      </c>
      <c r="C157" s="7">
        <f t="shared" si="9"/>
        <v>69619.057197999995</v>
      </c>
      <c r="D157" s="6">
        <f>SUM(D160:D169)</f>
        <v>2809</v>
      </c>
      <c r="E157" s="7">
        <f>SUM(E160:E169)</f>
        <v>649.40088099999991</v>
      </c>
      <c r="F157" s="6">
        <f t="shared" si="9"/>
        <v>88109</v>
      </c>
      <c r="G157" s="7">
        <f t="shared" si="9"/>
        <v>62225.962757000001</v>
      </c>
      <c r="H157" s="21"/>
      <c r="I157" s="22"/>
    </row>
    <row r="158" spans="1:10" x14ac:dyDescent="0.2">
      <c r="A158" s="9" t="s">
        <v>26</v>
      </c>
      <c r="B158" s="10">
        <v>28276</v>
      </c>
      <c r="C158" s="11">
        <v>6783.6087850000004</v>
      </c>
      <c r="D158" s="10">
        <v>306</v>
      </c>
      <c r="E158" s="17">
        <v>56.655036000000003</v>
      </c>
      <c r="F158" s="10">
        <v>14315</v>
      </c>
      <c r="G158" s="11">
        <v>7342.082504</v>
      </c>
      <c r="H158" s="21"/>
      <c r="I158" s="22"/>
    </row>
    <row r="159" spans="1:10" x14ac:dyDescent="0.2">
      <c r="A159" s="9" t="s">
        <v>25</v>
      </c>
      <c r="B159" s="10">
        <v>32197</v>
      </c>
      <c r="C159" s="11">
        <v>7377.140958</v>
      </c>
      <c r="D159" s="10">
        <v>274</v>
      </c>
      <c r="E159" s="17">
        <v>86.624303999999995</v>
      </c>
      <c r="F159" s="10">
        <v>13245</v>
      </c>
      <c r="G159" s="11">
        <v>6380.9347959999996</v>
      </c>
      <c r="H159" s="21"/>
      <c r="I159" s="22"/>
    </row>
    <row r="160" spans="1:10" x14ac:dyDescent="0.2">
      <c r="A160" s="9" t="s">
        <v>24</v>
      </c>
      <c r="B160" s="10">
        <v>30415</v>
      </c>
      <c r="C160" s="11">
        <v>7471.0693199999996</v>
      </c>
      <c r="D160" s="10">
        <v>254</v>
      </c>
      <c r="E160" s="17">
        <v>54.912841999999998</v>
      </c>
      <c r="F160" s="10">
        <v>12515</v>
      </c>
      <c r="G160" s="11">
        <v>6333.7570180000002</v>
      </c>
      <c r="H160" s="21"/>
      <c r="I160" s="22"/>
    </row>
    <row r="161" spans="1:10" x14ac:dyDescent="0.2">
      <c r="A161" s="9" t="s">
        <v>23</v>
      </c>
      <c r="B161" s="10">
        <v>30337</v>
      </c>
      <c r="C161" s="11">
        <v>7243.5342659999997</v>
      </c>
      <c r="D161" s="10">
        <v>275</v>
      </c>
      <c r="E161" s="17">
        <v>86.442533999999995</v>
      </c>
      <c r="F161" s="10">
        <v>11358</v>
      </c>
      <c r="G161" s="11">
        <v>6317.6174179999998</v>
      </c>
      <c r="H161" s="21"/>
      <c r="I161" s="22"/>
    </row>
    <row r="162" spans="1:10" x14ac:dyDescent="0.2">
      <c r="A162" s="9" t="s">
        <v>22</v>
      </c>
      <c r="B162" s="10">
        <v>32025</v>
      </c>
      <c r="C162" s="11">
        <v>7148.2358700000004</v>
      </c>
      <c r="D162" s="10">
        <v>348</v>
      </c>
      <c r="E162" s="17">
        <v>41.710279</v>
      </c>
      <c r="F162" s="10">
        <v>8743</v>
      </c>
      <c r="G162" s="11">
        <v>6535.6389559999998</v>
      </c>
      <c r="H162" s="21"/>
      <c r="I162" s="22"/>
    </row>
    <row r="163" spans="1:10" x14ac:dyDescent="0.2">
      <c r="A163" s="9" t="s">
        <v>21</v>
      </c>
      <c r="B163" s="10">
        <v>29700</v>
      </c>
      <c r="C163" s="11">
        <v>6556.1657320000004</v>
      </c>
      <c r="D163" s="10">
        <v>335</v>
      </c>
      <c r="E163" s="17">
        <v>74.611242000000004</v>
      </c>
      <c r="F163" s="10">
        <v>8057</v>
      </c>
      <c r="G163" s="11">
        <v>5728.5585970000002</v>
      </c>
      <c r="H163" s="21"/>
      <c r="I163" s="22"/>
      <c r="J163" s="55"/>
    </row>
    <row r="164" spans="1:10" x14ac:dyDescent="0.2">
      <c r="A164" s="9" t="s">
        <v>20</v>
      </c>
      <c r="B164" s="10">
        <v>30771</v>
      </c>
      <c r="C164" s="11">
        <v>8137.430402</v>
      </c>
      <c r="D164" s="10">
        <v>318</v>
      </c>
      <c r="E164" s="17">
        <v>98.332943999999998</v>
      </c>
      <c r="F164" s="10">
        <v>8956</v>
      </c>
      <c r="G164" s="11">
        <v>7182.724037</v>
      </c>
      <c r="H164" s="21"/>
      <c r="I164" s="22"/>
    </row>
    <row r="165" spans="1:10" x14ac:dyDescent="0.2">
      <c r="A165" s="9" t="s">
        <v>19</v>
      </c>
      <c r="B165" s="10">
        <v>31729</v>
      </c>
      <c r="C165" s="11">
        <v>6704.2995140000003</v>
      </c>
      <c r="D165" s="10">
        <v>245</v>
      </c>
      <c r="E165" s="17">
        <v>46.273415</v>
      </c>
      <c r="F165" s="10">
        <v>8170</v>
      </c>
      <c r="G165" s="11">
        <v>5970.2533400000002</v>
      </c>
      <c r="H165" s="21"/>
      <c r="I165" s="22"/>
    </row>
    <row r="166" spans="1:10" x14ac:dyDescent="0.2">
      <c r="A166" s="9" t="s">
        <v>18</v>
      </c>
      <c r="B166" s="10">
        <v>29710</v>
      </c>
      <c r="C166" s="11">
        <v>6323.5594609999998</v>
      </c>
      <c r="D166" s="10">
        <v>252</v>
      </c>
      <c r="E166" s="17">
        <v>77.388738000000004</v>
      </c>
      <c r="F166" s="10">
        <v>7840</v>
      </c>
      <c r="G166" s="11">
        <v>5890.1188229999998</v>
      </c>
      <c r="H166" s="21"/>
      <c r="I166" s="22"/>
    </row>
    <row r="167" spans="1:10" x14ac:dyDescent="0.2">
      <c r="A167" s="9" t="s">
        <v>17</v>
      </c>
      <c r="B167" s="10">
        <v>32556</v>
      </c>
      <c r="C167" s="11">
        <v>7090.9917750000004</v>
      </c>
      <c r="D167" s="10">
        <v>277</v>
      </c>
      <c r="E167" s="17">
        <v>56.127231999999999</v>
      </c>
      <c r="F167" s="10">
        <v>9197</v>
      </c>
      <c r="G167" s="11">
        <v>6363.6016209999998</v>
      </c>
      <c r="H167" s="21"/>
      <c r="I167" s="22"/>
    </row>
    <row r="168" spans="1:10" x14ac:dyDescent="0.2">
      <c r="A168" s="9" t="s">
        <v>16</v>
      </c>
      <c r="B168" s="10">
        <v>28919</v>
      </c>
      <c r="C168" s="11">
        <v>6160.1620730000004</v>
      </c>
      <c r="D168" s="10">
        <v>199</v>
      </c>
      <c r="E168" s="17">
        <v>56.946618999999998</v>
      </c>
      <c r="F168" s="10">
        <v>7111</v>
      </c>
      <c r="G168" s="11">
        <v>6276.6101479999998</v>
      </c>
      <c r="H168" s="21"/>
      <c r="I168" s="22"/>
    </row>
    <row r="169" spans="1:10" x14ac:dyDescent="0.2">
      <c r="A169" s="9" t="s">
        <v>15</v>
      </c>
      <c r="B169" s="10">
        <v>28276</v>
      </c>
      <c r="C169" s="11">
        <v>6783.6087850000004</v>
      </c>
      <c r="D169" s="10">
        <v>306</v>
      </c>
      <c r="E169" s="17">
        <v>56.655036000000003</v>
      </c>
      <c r="F169" s="10">
        <v>6162</v>
      </c>
      <c r="G169" s="11">
        <v>5627.0827989999998</v>
      </c>
      <c r="H169" s="21"/>
      <c r="I169" s="22"/>
    </row>
    <row r="170" spans="1:10" x14ac:dyDescent="0.2">
      <c r="A170" s="5"/>
      <c r="B170" s="21"/>
      <c r="C170" s="21"/>
      <c r="D170" s="21"/>
      <c r="E170" s="21"/>
      <c r="F170" s="21"/>
      <c r="G170" s="21"/>
      <c r="H170" s="21"/>
      <c r="I170" s="22"/>
    </row>
    <row r="171" spans="1:10" x14ac:dyDescent="0.2">
      <c r="A171" s="5">
        <v>2011</v>
      </c>
      <c r="B171" s="6">
        <f t="shared" ref="B171:G171" si="10">SUM(B172:B183)</f>
        <v>364642</v>
      </c>
      <c r="C171" s="7">
        <f t="shared" si="10"/>
        <v>83205.796747999993</v>
      </c>
      <c r="D171" s="6">
        <f t="shared" si="10"/>
        <v>3767</v>
      </c>
      <c r="E171" s="7">
        <f t="shared" si="10"/>
        <v>1185.4999289999998</v>
      </c>
      <c r="F171" s="6">
        <f t="shared" si="10"/>
        <v>84070</v>
      </c>
      <c r="G171" s="7">
        <f t="shared" si="10"/>
        <v>75024.610500999988</v>
      </c>
      <c r="H171" s="21"/>
      <c r="I171" s="22"/>
    </row>
    <row r="172" spans="1:10" x14ac:dyDescent="0.2">
      <c r="A172" s="9" t="s">
        <v>26</v>
      </c>
      <c r="B172" s="10">
        <v>38808</v>
      </c>
      <c r="C172" s="11">
        <v>9123.3551540000008</v>
      </c>
      <c r="D172" s="10">
        <v>361</v>
      </c>
      <c r="E172" s="11">
        <v>79.733018000000001</v>
      </c>
      <c r="F172" s="10">
        <v>10698</v>
      </c>
      <c r="G172" s="11">
        <v>8085.5934790000001</v>
      </c>
      <c r="H172" s="21"/>
      <c r="I172" s="22"/>
    </row>
    <row r="173" spans="1:10" x14ac:dyDescent="0.2">
      <c r="A173" s="9" t="s">
        <v>25</v>
      </c>
      <c r="B173" s="10">
        <v>30888</v>
      </c>
      <c r="C173" s="11">
        <v>6645.7602429999997</v>
      </c>
      <c r="D173" s="10">
        <v>296</v>
      </c>
      <c r="E173" s="11">
        <v>89.930291999999994</v>
      </c>
      <c r="F173" s="10">
        <v>7927</v>
      </c>
      <c r="G173" s="11">
        <v>7725.3784089999999</v>
      </c>
      <c r="H173" s="21"/>
      <c r="I173" s="22"/>
    </row>
    <row r="174" spans="1:10" x14ac:dyDescent="0.2">
      <c r="A174" s="9" t="s">
        <v>24</v>
      </c>
      <c r="B174" s="10">
        <v>29117</v>
      </c>
      <c r="C174" s="11">
        <v>7090.2281210000001</v>
      </c>
      <c r="D174" s="10">
        <v>320</v>
      </c>
      <c r="E174" s="11">
        <v>62.477621999999997</v>
      </c>
      <c r="F174" s="10">
        <v>7366</v>
      </c>
      <c r="G174" s="11">
        <v>6273.3318550000004</v>
      </c>
      <c r="H174" s="21"/>
      <c r="I174" s="22"/>
    </row>
    <row r="175" spans="1:10" x14ac:dyDescent="0.2">
      <c r="A175" s="9" t="s">
        <v>23</v>
      </c>
      <c r="B175" s="10">
        <v>29921</v>
      </c>
      <c r="C175" s="11">
        <v>6597.7052050000002</v>
      </c>
      <c r="D175" s="10">
        <v>253</v>
      </c>
      <c r="E175" s="11">
        <v>36.307884999999999</v>
      </c>
      <c r="F175" s="10">
        <v>7230</v>
      </c>
      <c r="G175" s="11">
        <v>5535.6380799999997</v>
      </c>
      <c r="H175" s="21"/>
      <c r="I175" s="22"/>
    </row>
    <row r="176" spans="1:10" x14ac:dyDescent="0.2">
      <c r="A176" s="9" t="s">
        <v>22</v>
      </c>
      <c r="B176" s="10">
        <v>30653</v>
      </c>
      <c r="C176" s="11">
        <v>6910.9448080000002</v>
      </c>
      <c r="D176" s="10">
        <v>251</v>
      </c>
      <c r="E176" s="11">
        <v>127.78338599999999</v>
      </c>
      <c r="F176" s="10">
        <v>7400</v>
      </c>
      <c r="G176" s="11">
        <v>6650.958576</v>
      </c>
      <c r="H176" s="21"/>
      <c r="I176" s="22"/>
    </row>
    <row r="177" spans="1:9" x14ac:dyDescent="0.2">
      <c r="A177" s="9" t="s">
        <v>21</v>
      </c>
      <c r="B177" s="10">
        <v>31248</v>
      </c>
      <c r="C177" s="11">
        <v>6918.8642689999997</v>
      </c>
      <c r="D177" s="10">
        <v>590</v>
      </c>
      <c r="E177" s="11">
        <v>172.56980100000001</v>
      </c>
      <c r="F177" s="10">
        <v>7206</v>
      </c>
      <c r="G177" s="11">
        <v>6893.2890239999997</v>
      </c>
      <c r="H177" s="21"/>
      <c r="I177" s="22"/>
    </row>
    <row r="178" spans="1:9" x14ac:dyDescent="0.2">
      <c r="A178" s="9" t="s">
        <v>20</v>
      </c>
      <c r="B178" s="10">
        <v>30661</v>
      </c>
      <c r="C178" s="11">
        <v>7145.7941780000001</v>
      </c>
      <c r="D178" s="10">
        <v>309</v>
      </c>
      <c r="E178" s="11">
        <v>75.847740000000002</v>
      </c>
      <c r="F178" s="10">
        <v>6432</v>
      </c>
      <c r="G178" s="11">
        <v>5578.8342009999997</v>
      </c>
      <c r="H178" s="21"/>
      <c r="I178" s="22"/>
    </row>
    <row r="179" spans="1:9" x14ac:dyDescent="0.2">
      <c r="A179" s="9" t="s">
        <v>19</v>
      </c>
      <c r="B179" s="10">
        <v>29444</v>
      </c>
      <c r="C179" s="11">
        <v>5996.4238640000003</v>
      </c>
      <c r="D179" s="10">
        <v>214</v>
      </c>
      <c r="E179" s="11">
        <v>75.986435999999998</v>
      </c>
      <c r="F179" s="10">
        <v>6452</v>
      </c>
      <c r="G179" s="11">
        <v>6371.7230239999999</v>
      </c>
      <c r="H179" s="21"/>
      <c r="I179" s="22"/>
    </row>
    <row r="180" spans="1:9" x14ac:dyDescent="0.2">
      <c r="A180" s="9" t="s">
        <v>18</v>
      </c>
      <c r="B180" s="10">
        <v>29400</v>
      </c>
      <c r="C180" s="11">
        <v>6439.3136500000001</v>
      </c>
      <c r="D180" s="10">
        <v>334</v>
      </c>
      <c r="E180" s="11">
        <v>101.611278</v>
      </c>
      <c r="F180" s="10">
        <v>6959</v>
      </c>
      <c r="G180" s="11">
        <v>6478.2611269999998</v>
      </c>
      <c r="H180" s="21"/>
      <c r="I180" s="22"/>
    </row>
    <row r="181" spans="1:9" x14ac:dyDescent="0.2">
      <c r="A181" s="9" t="s">
        <v>17</v>
      </c>
      <c r="B181" s="10">
        <v>33059</v>
      </c>
      <c r="C181" s="11">
        <v>6538.1358319999999</v>
      </c>
      <c r="D181" s="10">
        <v>321</v>
      </c>
      <c r="E181" s="11">
        <v>48.185822000000002</v>
      </c>
      <c r="F181" s="10">
        <v>7080</v>
      </c>
      <c r="G181" s="11">
        <v>6051.7306040000003</v>
      </c>
      <c r="H181" s="21"/>
      <c r="I181" s="22"/>
    </row>
    <row r="182" spans="1:9" x14ac:dyDescent="0.2">
      <c r="A182" s="9" t="s">
        <v>16</v>
      </c>
      <c r="B182" s="10">
        <v>26400</v>
      </c>
      <c r="C182" s="11">
        <v>7672.3116209999998</v>
      </c>
      <c r="D182" s="10">
        <v>242</v>
      </c>
      <c r="E182" s="11">
        <v>273.51342799999998</v>
      </c>
      <c r="F182" s="10">
        <v>5256</v>
      </c>
      <c r="G182" s="11">
        <v>4762.0131719999999</v>
      </c>
      <c r="H182" s="21"/>
      <c r="I182" s="22"/>
    </row>
    <row r="183" spans="1:9" x14ac:dyDescent="0.2">
      <c r="A183" s="9" t="s">
        <v>15</v>
      </c>
      <c r="B183" s="10">
        <v>25043</v>
      </c>
      <c r="C183" s="11">
        <v>6126.9598029999997</v>
      </c>
      <c r="D183" s="10">
        <v>276</v>
      </c>
      <c r="E183" s="11">
        <v>41.553221000000001</v>
      </c>
      <c r="F183" s="10">
        <v>4064</v>
      </c>
      <c r="G183" s="11">
        <v>4617.8589499999998</v>
      </c>
      <c r="H183" s="21"/>
      <c r="I183" s="22"/>
    </row>
    <row r="184" spans="1:9" x14ac:dyDescent="0.2">
      <c r="A184" s="5"/>
      <c r="B184" s="21"/>
      <c r="C184" s="21"/>
      <c r="D184" s="21"/>
      <c r="E184" s="21"/>
      <c r="F184" s="21"/>
      <c r="G184" s="21"/>
      <c r="H184" s="21"/>
      <c r="I184" s="22"/>
    </row>
    <row r="185" spans="1:9" x14ac:dyDescent="0.2">
      <c r="A185" s="27">
        <v>2010</v>
      </c>
      <c r="B185" s="6">
        <f t="shared" ref="B185:G185" si="11">SUM(B186:B197)</f>
        <v>357920</v>
      </c>
      <c r="C185" s="7">
        <f t="shared" si="11"/>
        <v>85223.944247000007</v>
      </c>
      <c r="D185" s="6">
        <f t="shared" si="11"/>
        <v>3624</v>
      </c>
      <c r="E185" s="7">
        <f t="shared" si="11"/>
        <v>1204.4044760000004</v>
      </c>
      <c r="F185" s="6">
        <f t="shared" si="11"/>
        <v>57797</v>
      </c>
      <c r="G185" s="7">
        <f t="shared" si="11"/>
        <v>63099.472683000007</v>
      </c>
      <c r="H185" s="21"/>
      <c r="I185" s="22"/>
    </row>
    <row r="186" spans="1:9" x14ac:dyDescent="0.2">
      <c r="A186" s="9" t="s">
        <v>26</v>
      </c>
      <c r="B186" s="10">
        <v>37610</v>
      </c>
      <c r="C186" s="11">
        <v>10080.373118</v>
      </c>
      <c r="D186" s="10">
        <v>301</v>
      </c>
      <c r="E186" s="11">
        <v>68.293559999999999</v>
      </c>
      <c r="F186" s="10">
        <v>6885</v>
      </c>
      <c r="G186" s="11">
        <v>6996.0770599999996</v>
      </c>
      <c r="H186" s="21"/>
      <c r="I186" s="22"/>
    </row>
    <row r="187" spans="1:9" x14ac:dyDescent="0.2">
      <c r="A187" s="9" t="s">
        <v>25</v>
      </c>
      <c r="B187" s="10">
        <v>28845</v>
      </c>
      <c r="C187" s="11">
        <v>6492.1200259999996</v>
      </c>
      <c r="D187" s="10">
        <v>237</v>
      </c>
      <c r="E187" s="11">
        <v>30.432269999999999</v>
      </c>
      <c r="F187" s="10">
        <v>4971</v>
      </c>
      <c r="G187" s="11">
        <v>4900.199689</v>
      </c>
      <c r="H187" s="21"/>
      <c r="I187" s="22"/>
    </row>
    <row r="188" spans="1:9" x14ac:dyDescent="0.2">
      <c r="A188" s="9" t="s">
        <v>24</v>
      </c>
      <c r="B188" s="10">
        <v>30235</v>
      </c>
      <c r="C188" s="11">
        <v>7073.499777</v>
      </c>
      <c r="D188" s="10">
        <v>263</v>
      </c>
      <c r="E188" s="11">
        <v>37.172092999999997</v>
      </c>
      <c r="F188" s="10">
        <v>5338</v>
      </c>
      <c r="G188" s="11">
        <v>5925.8873380000005</v>
      </c>
      <c r="H188" s="21"/>
      <c r="I188" s="22"/>
    </row>
    <row r="189" spans="1:9" x14ac:dyDescent="0.2">
      <c r="A189" s="9" t="s">
        <v>23</v>
      </c>
      <c r="B189" s="10">
        <v>32549</v>
      </c>
      <c r="C189" s="11">
        <v>7506.7304119999999</v>
      </c>
      <c r="D189" s="10">
        <v>355</v>
      </c>
      <c r="E189" s="11">
        <v>670.36701500000004</v>
      </c>
      <c r="F189" s="10">
        <v>4758</v>
      </c>
      <c r="G189" s="11">
        <v>5269.0876870000002</v>
      </c>
      <c r="H189" s="21"/>
      <c r="I189" s="22"/>
    </row>
    <row r="190" spans="1:9" x14ac:dyDescent="0.2">
      <c r="A190" s="9" t="s">
        <v>22</v>
      </c>
      <c r="B190" s="10">
        <v>28417</v>
      </c>
      <c r="C190" s="11">
        <v>6641.394499</v>
      </c>
      <c r="D190" s="10">
        <v>351</v>
      </c>
      <c r="E190" s="11">
        <v>55.784221000000002</v>
      </c>
      <c r="F190" s="10">
        <v>4523</v>
      </c>
      <c r="G190" s="11">
        <v>5486.4830650000004</v>
      </c>
      <c r="H190" s="21"/>
      <c r="I190" s="22"/>
    </row>
    <row r="191" spans="1:9" x14ac:dyDescent="0.2">
      <c r="A191" s="9" t="s">
        <v>21</v>
      </c>
      <c r="B191" s="10">
        <v>31967</v>
      </c>
      <c r="C191" s="11">
        <v>6503.7838030000003</v>
      </c>
      <c r="D191" s="10">
        <v>290</v>
      </c>
      <c r="E191" s="11">
        <v>44.489773</v>
      </c>
      <c r="F191" s="10">
        <v>4867</v>
      </c>
      <c r="G191" s="11">
        <v>5643.3275030000004</v>
      </c>
      <c r="H191" s="21"/>
      <c r="I191" s="22"/>
    </row>
    <row r="192" spans="1:9" x14ac:dyDescent="0.2">
      <c r="A192" s="9" t="s">
        <v>20</v>
      </c>
      <c r="B192" s="10">
        <v>30291</v>
      </c>
      <c r="C192" s="11">
        <v>7177.0352670000002</v>
      </c>
      <c r="D192" s="10">
        <v>309</v>
      </c>
      <c r="E192" s="11">
        <v>64.147813999999997</v>
      </c>
      <c r="F192" s="10">
        <v>4597</v>
      </c>
      <c r="G192" s="11">
        <v>5130.5550800000001</v>
      </c>
      <c r="H192" s="21"/>
      <c r="I192" s="22"/>
    </row>
    <row r="193" spans="1:9" x14ac:dyDescent="0.2">
      <c r="A193" s="9" t="s">
        <v>19</v>
      </c>
      <c r="B193" s="10">
        <v>28197</v>
      </c>
      <c r="C193" s="11">
        <v>7559.3788439999998</v>
      </c>
      <c r="D193" s="10">
        <v>449</v>
      </c>
      <c r="E193" s="11">
        <v>68.675865999999999</v>
      </c>
      <c r="F193" s="10">
        <v>4546</v>
      </c>
      <c r="G193" s="11">
        <v>4759.2031029999998</v>
      </c>
      <c r="H193" s="21"/>
      <c r="I193" s="22"/>
    </row>
    <row r="194" spans="1:9" x14ac:dyDescent="0.2">
      <c r="A194" s="9" t="s">
        <v>18</v>
      </c>
      <c r="B194" s="10">
        <v>28634</v>
      </c>
      <c r="C194" s="11">
        <v>6602.505897</v>
      </c>
      <c r="D194" s="10">
        <v>235</v>
      </c>
      <c r="E194" s="11">
        <v>32.285893999999999</v>
      </c>
      <c r="F194" s="10">
        <v>5115</v>
      </c>
      <c r="G194" s="11">
        <v>4940.0073140000004</v>
      </c>
      <c r="H194" s="21"/>
      <c r="I194" s="22"/>
    </row>
    <row r="195" spans="1:9" x14ac:dyDescent="0.2">
      <c r="A195" s="9" t="s">
        <v>17</v>
      </c>
      <c r="B195" s="10">
        <v>30735</v>
      </c>
      <c r="C195" s="11">
        <v>7611.193878</v>
      </c>
      <c r="D195" s="10">
        <v>278</v>
      </c>
      <c r="E195" s="11">
        <v>41.497003999999997</v>
      </c>
      <c r="F195" s="10">
        <v>4900</v>
      </c>
      <c r="G195" s="11">
        <v>4627.862427</v>
      </c>
      <c r="H195" s="21"/>
      <c r="I195" s="22"/>
    </row>
    <row r="196" spans="1:9" x14ac:dyDescent="0.2">
      <c r="A196" s="9" t="s">
        <v>16</v>
      </c>
      <c r="B196" s="10">
        <v>24849</v>
      </c>
      <c r="C196" s="11">
        <v>5586.7088110000004</v>
      </c>
      <c r="D196" s="10">
        <v>292</v>
      </c>
      <c r="E196" s="11">
        <v>33.454479999999997</v>
      </c>
      <c r="F196" s="10">
        <v>3776</v>
      </c>
      <c r="G196" s="11">
        <v>4271.8241520000001</v>
      </c>
      <c r="H196" s="21"/>
      <c r="I196" s="22"/>
    </row>
    <row r="197" spans="1:9" x14ac:dyDescent="0.2">
      <c r="A197" s="9" t="s">
        <v>15</v>
      </c>
      <c r="B197" s="10">
        <v>25591</v>
      </c>
      <c r="C197" s="11">
        <v>6389.2199149999997</v>
      </c>
      <c r="D197" s="10">
        <v>264</v>
      </c>
      <c r="E197" s="11">
        <v>57.804485999999997</v>
      </c>
      <c r="F197" s="10">
        <v>3521</v>
      </c>
      <c r="G197" s="11">
        <v>5148.9582650000002</v>
      </c>
      <c r="H197" s="21"/>
      <c r="I197" s="22"/>
    </row>
    <row r="198" spans="1:9" x14ac:dyDescent="0.2">
      <c r="A198" s="5"/>
      <c r="B198" s="21"/>
      <c r="C198" s="21"/>
      <c r="D198" s="21"/>
      <c r="E198" s="21"/>
      <c r="F198" s="21"/>
      <c r="G198" s="21"/>
      <c r="H198" s="21"/>
      <c r="I198" s="22"/>
    </row>
    <row r="199" spans="1:9" x14ac:dyDescent="0.2">
      <c r="A199" s="27" t="s">
        <v>5</v>
      </c>
      <c r="B199" s="6">
        <f t="shared" ref="B199:G199" si="12">SUM(B200:B211)</f>
        <v>342909</v>
      </c>
      <c r="C199" s="7">
        <f t="shared" si="12"/>
        <v>96297.14551599999</v>
      </c>
      <c r="D199" s="6">
        <f t="shared" si="12"/>
        <v>3759</v>
      </c>
      <c r="E199" s="7">
        <f t="shared" si="12"/>
        <v>10220.343649999999</v>
      </c>
      <c r="F199" s="6">
        <f t="shared" si="12"/>
        <v>45957</v>
      </c>
      <c r="G199" s="7">
        <f t="shared" si="12"/>
        <v>65176.645501999999</v>
      </c>
      <c r="H199" s="21"/>
      <c r="I199" s="22"/>
    </row>
    <row r="200" spans="1:9" x14ac:dyDescent="0.2">
      <c r="A200" s="9" t="s">
        <v>26</v>
      </c>
      <c r="B200" s="10">
        <v>34919</v>
      </c>
      <c r="C200" s="11">
        <v>18089.400000000001</v>
      </c>
      <c r="D200" s="10">
        <v>360</v>
      </c>
      <c r="E200" s="11">
        <v>9390.2000000000007</v>
      </c>
      <c r="F200" s="10">
        <v>5433</v>
      </c>
      <c r="G200" s="11">
        <v>6733.1849179999999</v>
      </c>
      <c r="H200" s="21"/>
      <c r="I200" s="22"/>
    </row>
    <row r="201" spans="1:9" x14ac:dyDescent="0.2">
      <c r="A201" s="9" t="s">
        <v>25</v>
      </c>
      <c r="B201" s="10">
        <v>26855</v>
      </c>
      <c r="C201" s="11">
        <v>7252.8</v>
      </c>
      <c r="D201" s="10">
        <v>351</v>
      </c>
      <c r="E201" s="11">
        <v>65.3</v>
      </c>
      <c r="F201" s="10">
        <v>3852</v>
      </c>
      <c r="G201" s="11">
        <v>5443.0427659999996</v>
      </c>
      <c r="H201" s="21"/>
      <c r="I201" s="22"/>
    </row>
    <row r="202" spans="1:9" x14ac:dyDescent="0.2">
      <c r="A202" s="9" t="s">
        <v>24</v>
      </c>
      <c r="B202" s="10">
        <v>30478</v>
      </c>
      <c r="C202" s="11">
        <v>7684.9</v>
      </c>
      <c r="D202" s="10">
        <v>434</v>
      </c>
      <c r="E202" s="11">
        <v>75.7</v>
      </c>
      <c r="F202" s="10">
        <v>4298</v>
      </c>
      <c r="G202" s="11">
        <v>5558.8933310000002</v>
      </c>
      <c r="H202" s="21"/>
      <c r="I202" s="22"/>
    </row>
    <row r="203" spans="1:9" x14ac:dyDescent="0.2">
      <c r="A203" s="9" t="s">
        <v>23</v>
      </c>
      <c r="B203" s="10">
        <v>29453</v>
      </c>
      <c r="C203" s="11">
        <v>7813.3</v>
      </c>
      <c r="D203" s="10">
        <v>507</v>
      </c>
      <c r="E203" s="11">
        <v>114.8</v>
      </c>
      <c r="F203" s="10">
        <v>3931</v>
      </c>
      <c r="G203" s="11">
        <v>4995.3779260000001</v>
      </c>
      <c r="H203" s="21"/>
      <c r="I203" s="22"/>
    </row>
    <row r="204" spans="1:9" x14ac:dyDescent="0.2">
      <c r="A204" s="9" t="s">
        <v>22</v>
      </c>
      <c r="B204" s="10">
        <v>25912</v>
      </c>
      <c r="C204" s="11">
        <v>7130.03</v>
      </c>
      <c r="D204" s="10">
        <v>272</v>
      </c>
      <c r="E204" s="11">
        <v>97.89</v>
      </c>
      <c r="F204" s="10">
        <v>3308</v>
      </c>
      <c r="G204" s="11">
        <v>4815.7540710000003</v>
      </c>
      <c r="H204" s="21"/>
      <c r="I204" s="22"/>
    </row>
    <row r="205" spans="1:9" x14ac:dyDescent="0.2">
      <c r="A205" s="9" t="s">
        <v>21</v>
      </c>
      <c r="B205" s="10">
        <v>31009</v>
      </c>
      <c r="C205" s="11">
        <v>8536</v>
      </c>
      <c r="D205" s="10">
        <v>354</v>
      </c>
      <c r="E205" s="11">
        <v>110.4</v>
      </c>
      <c r="F205" s="10">
        <v>4463</v>
      </c>
      <c r="G205" s="11">
        <v>5907.469411</v>
      </c>
      <c r="H205" s="21"/>
      <c r="I205" s="22"/>
    </row>
    <row r="206" spans="1:9" x14ac:dyDescent="0.2">
      <c r="A206" s="9" t="s">
        <v>20</v>
      </c>
      <c r="B206" s="10">
        <v>29091</v>
      </c>
      <c r="C206" s="11">
        <v>7326</v>
      </c>
      <c r="D206" s="10">
        <v>247</v>
      </c>
      <c r="E206" s="11">
        <v>60.3</v>
      </c>
      <c r="F206" s="10">
        <v>3531</v>
      </c>
      <c r="G206" s="11">
        <v>5765.4881580000001</v>
      </c>
      <c r="H206" s="21"/>
      <c r="I206" s="22"/>
    </row>
    <row r="207" spans="1:9" x14ac:dyDescent="0.2">
      <c r="A207" s="9" t="s">
        <v>19</v>
      </c>
      <c r="B207" s="10">
        <v>28471</v>
      </c>
      <c r="C207" s="11">
        <v>7472.1089069999998</v>
      </c>
      <c r="D207" s="10">
        <v>266</v>
      </c>
      <c r="E207" s="11">
        <v>53.987361999999997</v>
      </c>
      <c r="F207" s="10">
        <v>3835</v>
      </c>
      <c r="G207" s="11">
        <v>5167.4951250000004</v>
      </c>
      <c r="H207" s="21"/>
      <c r="I207" s="22"/>
    </row>
    <row r="208" spans="1:9" x14ac:dyDescent="0.2">
      <c r="A208" s="9" t="s">
        <v>18</v>
      </c>
      <c r="B208" s="10">
        <v>28536</v>
      </c>
      <c r="C208" s="11">
        <v>6827.7</v>
      </c>
      <c r="D208" s="10">
        <v>194</v>
      </c>
      <c r="E208" s="11">
        <v>64.7</v>
      </c>
      <c r="F208" s="10">
        <v>3625</v>
      </c>
      <c r="G208" s="11">
        <v>5094.7136010000004</v>
      </c>
      <c r="H208" s="21"/>
      <c r="I208" s="22"/>
    </row>
    <row r="209" spans="1:9" x14ac:dyDescent="0.2">
      <c r="A209" s="9" t="s">
        <v>17</v>
      </c>
      <c r="B209" s="10">
        <v>27076</v>
      </c>
      <c r="C209" s="11">
        <v>6453.6679539999996</v>
      </c>
      <c r="D209" s="10">
        <v>368</v>
      </c>
      <c r="E209" s="11">
        <v>96.566288</v>
      </c>
      <c r="F209" s="10">
        <v>3629</v>
      </c>
      <c r="G209" s="11">
        <v>5628.820498</v>
      </c>
      <c r="H209" s="21"/>
      <c r="I209" s="22"/>
    </row>
    <row r="210" spans="1:9" x14ac:dyDescent="0.2">
      <c r="A210" s="9" t="s">
        <v>16</v>
      </c>
      <c r="B210" s="10">
        <v>25188</v>
      </c>
      <c r="C210" s="11">
        <v>5733.3386549999996</v>
      </c>
      <c r="D210" s="10">
        <v>179</v>
      </c>
      <c r="E210" s="11">
        <v>45.6</v>
      </c>
      <c r="F210" s="10">
        <v>3115</v>
      </c>
      <c r="G210" s="11">
        <v>5262.6625610000001</v>
      </c>
      <c r="H210" s="21"/>
      <c r="I210" s="22"/>
    </row>
    <row r="211" spans="1:9" x14ac:dyDescent="0.2">
      <c r="A211" s="9" t="s">
        <v>15</v>
      </c>
      <c r="B211" s="10">
        <v>25921</v>
      </c>
      <c r="C211" s="11">
        <v>5977.9</v>
      </c>
      <c r="D211" s="10">
        <v>227</v>
      </c>
      <c r="E211" s="11">
        <v>44.9</v>
      </c>
      <c r="F211" s="10">
        <v>2937</v>
      </c>
      <c r="G211" s="11">
        <v>4803.743136</v>
      </c>
      <c r="H211" s="21"/>
      <c r="I211" s="22"/>
    </row>
    <row r="212" spans="1:9" x14ac:dyDescent="0.2">
      <c r="A212" s="5"/>
      <c r="B212" s="21"/>
      <c r="C212" s="21"/>
      <c r="D212" s="21"/>
      <c r="E212" s="21"/>
      <c r="F212" s="21"/>
      <c r="G212" s="21"/>
      <c r="H212" s="21"/>
      <c r="I212" s="22"/>
    </row>
    <row r="213" spans="1:9" x14ac:dyDescent="0.2">
      <c r="A213" s="27" t="s">
        <v>4</v>
      </c>
      <c r="B213" s="6">
        <f t="shared" ref="B213:G213" si="13">SUM(B214:B225)</f>
        <v>308953</v>
      </c>
      <c r="C213" s="7">
        <f t="shared" si="13"/>
        <v>72507.399999999994</v>
      </c>
      <c r="D213" s="6">
        <f>SUM(D214:D225)</f>
        <v>2032</v>
      </c>
      <c r="E213" s="7">
        <f>SUM(E214:E225)</f>
        <v>453.2999999999999</v>
      </c>
      <c r="F213" s="6">
        <f t="shared" si="13"/>
        <v>39849</v>
      </c>
      <c r="G213" s="7">
        <f t="shared" si="13"/>
        <v>61611.9</v>
      </c>
      <c r="H213" s="21"/>
      <c r="I213" s="22"/>
    </row>
    <row r="214" spans="1:9" x14ac:dyDescent="0.2">
      <c r="A214" s="9" t="s">
        <v>26</v>
      </c>
      <c r="B214" s="10">
        <v>29625</v>
      </c>
      <c r="C214" s="11">
        <v>7268.6</v>
      </c>
      <c r="D214" s="10">
        <v>242</v>
      </c>
      <c r="E214" s="11">
        <v>40.799999999999997</v>
      </c>
      <c r="F214" s="10">
        <v>4010</v>
      </c>
      <c r="G214" s="11">
        <v>7380.5</v>
      </c>
      <c r="H214" s="21"/>
      <c r="I214" s="22"/>
    </row>
    <row r="215" spans="1:9" x14ac:dyDescent="0.2">
      <c r="A215" s="9" t="s">
        <v>25</v>
      </c>
      <c r="B215" s="10">
        <v>26710</v>
      </c>
      <c r="C215" s="11">
        <v>5812.3</v>
      </c>
      <c r="D215" s="10">
        <v>187</v>
      </c>
      <c r="E215" s="11">
        <v>47.1</v>
      </c>
      <c r="F215" s="10">
        <v>3530</v>
      </c>
      <c r="G215" s="11">
        <v>5454.1</v>
      </c>
      <c r="H215" s="21"/>
      <c r="I215" s="22"/>
    </row>
    <row r="216" spans="1:9" x14ac:dyDescent="0.2">
      <c r="A216" s="9" t="s">
        <v>24</v>
      </c>
      <c r="B216" s="10">
        <v>27834</v>
      </c>
      <c r="C216" s="11">
        <v>6519.7</v>
      </c>
      <c r="D216" s="10">
        <v>242</v>
      </c>
      <c r="E216" s="11">
        <v>33.799999999999997</v>
      </c>
      <c r="F216" s="10">
        <v>3814</v>
      </c>
      <c r="G216" s="11">
        <v>6311</v>
      </c>
      <c r="H216" s="21"/>
      <c r="I216" s="22"/>
    </row>
    <row r="217" spans="1:9" x14ac:dyDescent="0.2">
      <c r="A217" s="9" t="s">
        <v>23</v>
      </c>
      <c r="B217" s="10">
        <v>27999</v>
      </c>
      <c r="C217" s="11">
        <v>5858</v>
      </c>
      <c r="D217" s="10">
        <v>159</v>
      </c>
      <c r="E217" s="11">
        <v>49.5</v>
      </c>
      <c r="F217" s="10">
        <v>2998</v>
      </c>
      <c r="G217" s="11">
        <v>4570</v>
      </c>
      <c r="H217" s="21"/>
      <c r="I217" s="22"/>
    </row>
    <row r="218" spans="1:9" x14ac:dyDescent="0.2">
      <c r="A218" s="9" t="s">
        <v>22</v>
      </c>
      <c r="B218" s="10">
        <v>26677</v>
      </c>
      <c r="C218" s="11">
        <v>6228.8</v>
      </c>
      <c r="D218" s="10">
        <v>158</v>
      </c>
      <c r="E218" s="11">
        <v>38.5</v>
      </c>
      <c r="F218" s="10">
        <v>3671</v>
      </c>
      <c r="G218" s="11">
        <v>5134.8999999999996</v>
      </c>
      <c r="H218" s="21"/>
      <c r="I218" s="22"/>
    </row>
    <row r="219" spans="1:9" x14ac:dyDescent="0.2">
      <c r="A219" s="9" t="s">
        <v>21</v>
      </c>
      <c r="B219" s="10">
        <v>26194</v>
      </c>
      <c r="C219" s="11">
        <v>5921.3</v>
      </c>
      <c r="D219" s="10">
        <v>171</v>
      </c>
      <c r="E219" s="11">
        <v>55.6</v>
      </c>
      <c r="F219" s="10">
        <v>3315</v>
      </c>
      <c r="G219" s="11">
        <v>5491</v>
      </c>
      <c r="H219" s="21"/>
      <c r="I219" s="22"/>
    </row>
    <row r="220" spans="1:9" x14ac:dyDescent="0.2">
      <c r="A220" s="9" t="s">
        <v>20</v>
      </c>
      <c r="B220" s="10">
        <v>24446</v>
      </c>
      <c r="C220" s="11">
        <v>6393.3</v>
      </c>
      <c r="D220" s="10">
        <v>143</v>
      </c>
      <c r="E220" s="11">
        <v>44.7</v>
      </c>
      <c r="F220" s="10">
        <v>3109</v>
      </c>
      <c r="G220" s="11">
        <v>4907.2</v>
      </c>
      <c r="H220" s="21"/>
      <c r="I220" s="22"/>
    </row>
    <row r="221" spans="1:9" x14ac:dyDescent="0.2">
      <c r="A221" s="9" t="s">
        <v>19</v>
      </c>
      <c r="B221" s="10">
        <v>27437</v>
      </c>
      <c r="C221" s="11">
        <v>7300.7</v>
      </c>
      <c r="D221" s="10">
        <v>182</v>
      </c>
      <c r="E221" s="11">
        <v>27.4</v>
      </c>
      <c r="F221" s="10">
        <v>3447</v>
      </c>
      <c r="G221" s="11">
        <v>4876.3999999999996</v>
      </c>
      <c r="H221" s="21"/>
      <c r="I221" s="22"/>
    </row>
    <row r="222" spans="1:9" x14ac:dyDescent="0.2">
      <c r="A222" s="9" t="s">
        <v>18</v>
      </c>
      <c r="B222" s="10">
        <v>24409</v>
      </c>
      <c r="C222" s="11">
        <v>5204.2</v>
      </c>
      <c r="D222" s="10">
        <v>131</v>
      </c>
      <c r="E222" s="11">
        <v>30.9</v>
      </c>
      <c r="F222" s="10">
        <v>2937</v>
      </c>
      <c r="G222" s="11">
        <v>4277.6000000000004</v>
      </c>
      <c r="H222" s="21"/>
      <c r="I222" s="22"/>
    </row>
    <row r="223" spans="1:9" x14ac:dyDescent="0.2">
      <c r="A223" s="9" t="s">
        <v>17</v>
      </c>
      <c r="B223" s="10">
        <v>24937</v>
      </c>
      <c r="C223" s="11">
        <v>5495</v>
      </c>
      <c r="D223" s="10">
        <v>126</v>
      </c>
      <c r="E223" s="11">
        <v>33.4</v>
      </c>
      <c r="F223" s="10">
        <v>3455</v>
      </c>
      <c r="G223" s="11">
        <v>4291.8</v>
      </c>
      <c r="H223" s="21"/>
      <c r="I223" s="22"/>
    </row>
    <row r="224" spans="1:9" x14ac:dyDescent="0.2">
      <c r="A224" s="9" t="s">
        <v>16</v>
      </c>
      <c r="B224" s="10">
        <v>21275</v>
      </c>
      <c r="C224" s="11">
        <v>5276.8</v>
      </c>
      <c r="D224" s="10">
        <v>127</v>
      </c>
      <c r="E224" s="11">
        <v>22.2</v>
      </c>
      <c r="F224" s="10">
        <v>2707</v>
      </c>
      <c r="G224" s="11">
        <v>4284.8999999999996</v>
      </c>
      <c r="H224" s="21"/>
      <c r="I224" s="22"/>
    </row>
    <row r="225" spans="1:9" x14ac:dyDescent="0.2">
      <c r="A225" s="9" t="s">
        <v>15</v>
      </c>
      <c r="B225" s="10">
        <v>21410</v>
      </c>
      <c r="C225" s="11">
        <v>5228.7</v>
      </c>
      <c r="D225" s="10">
        <v>164</v>
      </c>
      <c r="E225" s="11">
        <v>29.4</v>
      </c>
      <c r="F225" s="10">
        <v>2856</v>
      </c>
      <c r="G225" s="11">
        <v>4632.5</v>
      </c>
      <c r="H225" s="21"/>
      <c r="I225" s="22"/>
    </row>
    <row r="226" spans="1:9" x14ac:dyDescent="0.2">
      <c r="A226" s="5"/>
      <c r="B226" s="21"/>
      <c r="C226" s="21"/>
      <c r="D226" s="21"/>
      <c r="E226" s="21"/>
      <c r="F226" s="21"/>
      <c r="G226" s="21"/>
      <c r="H226" s="21"/>
      <c r="I226" s="22"/>
    </row>
    <row r="227" spans="1:9" x14ac:dyDescent="0.2">
      <c r="A227" s="27" t="s">
        <v>3</v>
      </c>
      <c r="B227" s="6">
        <f t="shared" ref="B227:G227" si="14">SUM(B228:B239)</f>
        <v>253410</v>
      </c>
      <c r="C227" s="7">
        <f t="shared" si="14"/>
        <v>57217.654712999996</v>
      </c>
      <c r="D227" s="6">
        <f t="shared" si="14"/>
        <v>1813</v>
      </c>
      <c r="E227" s="7">
        <f t="shared" si="14"/>
        <v>409.57036900000003</v>
      </c>
      <c r="F227" s="6">
        <f t="shared" si="14"/>
        <v>33579</v>
      </c>
      <c r="G227" s="7">
        <f t="shared" si="14"/>
        <v>48034.698152999998</v>
      </c>
      <c r="H227" s="21"/>
      <c r="I227" s="22"/>
    </row>
    <row r="228" spans="1:9" x14ac:dyDescent="0.2">
      <c r="A228" s="9" t="s">
        <v>26</v>
      </c>
      <c r="B228" s="10">
        <v>24969</v>
      </c>
      <c r="C228" s="11">
        <v>6567.8</v>
      </c>
      <c r="D228" s="10">
        <v>185</v>
      </c>
      <c r="E228" s="11">
        <v>30.1</v>
      </c>
      <c r="F228" s="10">
        <v>3645</v>
      </c>
      <c r="G228" s="11">
        <v>5171.5</v>
      </c>
      <c r="H228" s="21"/>
      <c r="I228" s="22"/>
    </row>
    <row r="229" spans="1:9" x14ac:dyDescent="0.2">
      <c r="A229" s="9" t="s">
        <v>25</v>
      </c>
      <c r="B229" s="10">
        <v>26360</v>
      </c>
      <c r="C229" s="11">
        <v>6274</v>
      </c>
      <c r="D229" s="10">
        <v>188</v>
      </c>
      <c r="E229" s="11">
        <v>39.200000000000003</v>
      </c>
      <c r="F229" s="10">
        <v>3962</v>
      </c>
      <c r="G229" s="11">
        <v>4730.3</v>
      </c>
      <c r="H229" s="21"/>
      <c r="I229" s="22"/>
    </row>
    <row r="230" spans="1:9" x14ac:dyDescent="0.2">
      <c r="A230" s="9" t="s">
        <v>24</v>
      </c>
      <c r="B230" s="10">
        <v>21807</v>
      </c>
      <c r="C230" s="11">
        <v>4691.8999999999996</v>
      </c>
      <c r="D230" s="10">
        <v>147</v>
      </c>
      <c r="E230" s="11">
        <v>78.7</v>
      </c>
      <c r="F230" s="10">
        <v>2905</v>
      </c>
      <c r="G230" s="11">
        <v>4073.7</v>
      </c>
      <c r="H230" s="21"/>
      <c r="I230" s="22"/>
    </row>
    <row r="231" spans="1:9" x14ac:dyDescent="0.2">
      <c r="A231" s="9" t="s">
        <v>23</v>
      </c>
      <c r="B231" s="10">
        <v>19233</v>
      </c>
      <c r="C231" s="11">
        <v>4075.3</v>
      </c>
      <c r="D231" s="10">
        <v>141</v>
      </c>
      <c r="E231" s="11">
        <v>17.5</v>
      </c>
      <c r="F231" s="10">
        <v>2712</v>
      </c>
      <c r="G231" s="11">
        <v>3707.1</v>
      </c>
      <c r="H231" s="21"/>
      <c r="I231" s="22"/>
    </row>
    <row r="232" spans="1:9" x14ac:dyDescent="0.2">
      <c r="A232" s="9" t="s">
        <v>22</v>
      </c>
      <c r="B232" s="10">
        <v>20251</v>
      </c>
      <c r="C232" s="11">
        <v>5139.1000000000004</v>
      </c>
      <c r="D232" s="10">
        <v>115</v>
      </c>
      <c r="E232" s="11">
        <v>23.9</v>
      </c>
      <c r="F232" s="10">
        <v>2754</v>
      </c>
      <c r="G232" s="11">
        <v>4949.1000000000004</v>
      </c>
      <c r="H232" s="21"/>
      <c r="I232" s="22"/>
    </row>
    <row r="233" spans="1:9" x14ac:dyDescent="0.2">
      <c r="A233" s="9" t="s">
        <v>21</v>
      </c>
      <c r="B233" s="10">
        <v>19784</v>
      </c>
      <c r="C233" s="11">
        <v>4372</v>
      </c>
      <c r="D233" s="10">
        <v>177</v>
      </c>
      <c r="E233" s="11">
        <v>26.2</v>
      </c>
      <c r="F233" s="10">
        <v>2518</v>
      </c>
      <c r="G233" s="11">
        <v>3463.1</v>
      </c>
      <c r="H233" s="21"/>
      <c r="I233" s="22"/>
    </row>
    <row r="234" spans="1:9" x14ac:dyDescent="0.2">
      <c r="A234" s="9" t="s">
        <v>20</v>
      </c>
      <c r="B234" s="10">
        <v>21217</v>
      </c>
      <c r="C234" s="11">
        <v>4611.7</v>
      </c>
      <c r="D234" s="10">
        <v>117</v>
      </c>
      <c r="E234" s="11">
        <v>23.5</v>
      </c>
      <c r="F234" s="10">
        <v>2565</v>
      </c>
      <c r="G234" s="11">
        <v>3763.6</v>
      </c>
      <c r="H234" s="21"/>
      <c r="I234" s="22"/>
    </row>
    <row r="235" spans="1:9" x14ac:dyDescent="0.2">
      <c r="A235" s="9" t="s">
        <v>19</v>
      </c>
      <c r="B235" s="10">
        <v>22451</v>
      </c>
      <c r="C235" s="11">
        <v>4731</v>
      </c>
      <c r="D235" s="10">
        <v>156</v>
      </c>
      <c r="E235" s="11">
        <v>50.9</v>
      </c>
      <c r="F235" s="10">
        <v>2577</v>
      </c>
      <c r="G235" s="11">
        <v>3659.2</v>
      </c>
      <c r="H235" s="21"/>
      <c r="I235" s="22"/>
    </row>
    <row r="236" spans="1:9" x14ac:dyDescent="0.2">
      <c r="A236" s="9" t="s">
        <v>18</v>
      </c>
      <c r="B236" s="10">
        <v>18607</v>
      </c>
      <c r="C236" s="11">
        <f>+(2392137950+744931622+338685141)/1000000</f>
        <v>3475.7547129999998</v>
      </c>
      <c r="D236" s="10">
        <f>116+12+4</f>
        <v>132</v>
      </c>
      <c r="E236" s="11">
        <f>+(22266748+6392160+411461)/1000000</f>
        <v>29.070368999999999</v>
      </c>
      <c r="F236" s="10">
        <f>2004+82+127</f>
        <v>2213</v>
      </c>
      <c r="G236" s="11">
        <f>+(3012680321+88014090+110403742)/1000000</f>
        <v>3211.0981529999999</v>
      </c>
      <c r="H236" s="21"/>
      <c r="I236" s="22"/>
    </row>
    <row r="237" spans="1:9" x14ac:dyDescent="0.2">
      <c r="A237" s="9" t="s">
        <v>17</v>
      </c>
      <c r="B237" s="10">
        <v>22571</v>
      </c>
      <c r="C237" s="11">
        <v>4126.8</v>
      </c>
      <c r="D237" s="10">
        <v>148</v>
      </c>
      <c r="E237" s="11">
        <v>31</v>
      </c>
      <c r="F237" s="10">
        <v>2858</v>
      </c>
      <c r="G237" s="11">
        <v>3736.9</v>
      </c>
      <c r="H237" s="21"/>
      <c r="I237" s="22"/>
    </row>
    <row r="238" spans="1:9" x14ac:dyDescent="0.2">
      <c r="A238" s="9" t="s">
        <v>16</v>
      </c>
      <c r="B238" s="10">
        <v>18250</v>
      </c>
      <c r="C238" s="11">
        <v>3884.6</v>
      </c>
      <c r="D238" s="10">
        <v>155</v>
      </c>
      <c r="E238" s="11">
        <v>28.6</v>
      </c>
      <c r="F238" s="10">
        <v>2560</v>
      </c>
      <c r="G238" s="11">
        <v>3849.8</v>
      </c>
      <c r="H238" s="21"/>
      <c r="I238" s="22"/>
    </row>
    <row r="239" spans="1:9" x14ac:dyDescent="0.2">
      <c r="A239" s="9" t="s">
        <v>15</v>
      </c>
      <c r="B239" s="10">
        <v>17910</v>
      </c>
      <c r="C239" s="11">
        <v>5267.7</v>
      </c>
      <c r="D239" s="10">
        <v>152</v>
      </c>
      <c r="E239" s="11">
        <v>30.9</v>
      </c>
      <c r="F239" s="10">
        <v>2310</v>
      </c>
      <c r="G239" s="11">
        <v>3719.3</v>
      </c>
      <c r="H239" s="21"/>
      <c r="I239" s="22"/>
    </row>
    <row r="240" spans="1:9" x14ac:dyDescent="0.2">
      <c r="A240" s="5"/>
      <c r="H240" s="21"/>
      <c r="I240" s="22"/>
    </row>
    <row r="241" spans="1:9" x14ac:dyDescent="0.2">
      <c r="A241" s="28" t="s">
        <v>2</v>
      </c>
      <c r="B241" s="6">
        <f t="shared" ref="B241:G241" si="15">SUM(B242:B253)</f>
        <v>222220</v>
      </c>
      <c r="C241" s="7">
        <f t="shared" si="15"/>
        <v>46204.535056000008</v>
      </c>
      <c r="D241" s="6">
        <f>SUM(D242:D253)</f>
        <v>1876</v>
      </c>
      <c r="E241" s="7">
        <f>SUM(E242:E253)</f>
        <v>377.24988100000002</v>
      </c>
      <c r="F241" s="6">
        <f t="shared" si="15"/>
        <v>30630</v>
      </c>
      <c r="G241" s="7">
        <f t="shared" si="15"/>
        <v>41618.566833999997</v>
      </c>
      <c r="H241" s="21"/>
      <c r="I241" s="22"/>
    </row>
    <row r="242" spans="1:9" x14ac:dyDescent="0.2">
      <c r="A242" s="9" t="s">
        <v>26</v>
      </c>
      <c r="B242" s="10">
        <v>22905</v>
      </c>
      <c r="C242" s="11">
        <f>4564547240/1000000</f>
        <v>4564.5472399999999</v>
      </c>
      <c r="D242" s="10">
        <v>160</v>
      </c>
      <c r="E242" s="11">
        <f>77526200/1000000</f>
        <v>77.526200000000003</v>
      </c>
      <c r="F242" s="10">
        <v>3317</v>
      </c>
      <c r="G242" s="11">
        <f>4702548659/1000000</f>
        <v>4702.548659</v>
      </c>
      <c r="H242" s="21"/>
      <c r="I242" s="22"/>
    </row>
    <row r="243" spans="1:9" x14ac:dyDescent="0.2">
      <c r="A243" s="9" t="s">
        <v>25</v>
      </c>
      <c r="B243" s="10">
        <v>19334</v>
      </c>
      <c r="C243" s="11">
        <f>3781367289/1000000</f>
        <v>3781.3672889999998</v>
      </c>
      <c r="D243" s="10">
        <v>164</v>
      </c>
      <c r="E243" s="11">
        <f>15709553/1000000</f>
        <v>15.709553</v>
      </c>
      <c r="F243" s="10">
        <v>2749</v>
      </c>
      <c r="G243" s="11">
        <f>3980228135/1000000</f>
        <v>3980.2281349999998</v>
      </c>
      <c r="H243" s="21"/>
      <c r="I243" s="22"/>
    </row>
    <row r="244" spans="1:9" x14ac:dyDescent="0.2">
      <c r="A244" s="9" t="s">
        <v>24</v>
      </c>
      <c r="B244" s="10">
        <v>18641</v>
      </c>
      <c r="C244" s="11">
        <f>3595177117/1000000</f>
        <v>3595.1771170000002</v>
      </c>
      <c r="D244" s="10">
        <v>129</v>
      </c>
      <c r="E244" s="11">
        <f>28287542/1000000</f>
        <v>28.287541999999998</v>
      </c>
      <c r="F244" s="10">
        <v>2518</v>
      </c>
      <c r="G244" s="11">
        <f>3133761590/1000000</f>
        <v>3133.7615900000001</v>
      </c>
      <c r="H244" s="21"/>
      <c r="I244" s="22"/>
    </row>
    <row r="245" spans="1:9" x14ac:dyDescent="0.2">
      <c r="A245" s="9" t="s">
        <v>23</v>
      </c>
      <c r="B245" s="10">
        <v>19057</v>
      </c>
      <c r="C245" s="11">
        <f>4081865846/1000000</f>
        <v>4081.8658460000001</v>
      </c>
      <c r="D245" s="10">
        <v>150</v>
      </c>
      <c r="E245" s="11">
        <f>20174799/1000000</f>
        <v>20.174799</v>
      </c>
      <c r="F245" s="10">
        <v>2747</v>
      </c>
      <c r="G245" s="11">
        <f>3891206736/1000000</f>
        <v>3891.2067360000001</v>
      </c>
      <c r="H245" s="21"/>
      <c r="I245" s="22"/>
    </row>
    <row r="246" spans="1:9" x14ac:dyDescent="0.2">
      <c r="A246" s="9" t="s">
        <v>22</v>
      </c>
      <c r="B246" s="10">
        <v>19082</v>
      </c>
      <c r="C246" s="11">
        <f>4156839022/1000000</f>
        <v>4156.8390220000001</v>
      </c>
      <c r="D246" s="10">
        <v>185</v>
      </c>
      <c r="E246" s="11">
        <f>37373214/1000000</f>
        <v>37.373213999999997</v>
      </c>
      <c r="F246" s="10">
        <v>2439</v>
      </c>
      <c r="G246" s="11">
        <f>3484035366/1000000</f>
        <v>3484.0353660000001</v>
      </c>
      <c r="H246" s="21"/>
      <c r="I246" s="22"/>
    </row>
    <row r="247" spans="1:9" x14ac:dyDescent="0.2">
      <c r="A247" s="9" t="s">
        <v>21</v>
      </c>
      <c r="B247" s="10">
        <v>18457</v>
      </c>
      <c r="C247" s="11">
        <f>3813068139/1000000</f>
        <v>3813.068139</v>
      </c>
      <c r="D247" s="10">
        <v>153</v>
      </c>
      <c r="E247" s="11">
        <f>82275506/1000000</f>
        <v>82.275505999999993</v>
      </c>
      <c r="F247" s="10">
        <v>2398</v>
      </c>
      <c r="G247" s="11">
        <f>3138328675/1000000</f>
        <v>3138.3286750000002</v>
      </c>
      <c r="H247" s="21"/>
      <c r="I247" s="22"/>
    </row>
    <row r="248" spans="1:9" x14ac:dyDescent="0.2">
      <c r="A248" s="9" t="s">
        <v>20</v>
      </c>
      <c r="B248" s="10">
        <v>19522</v>
      </c>
      <c r="C248" s="11">
        <f>3922793092/1000000</f>
        <v>3922.7930919999999</v>
      </c>
      <c r="D248" s="10">
        <v>168</v>
      </c>
      <c r="E248" s="11">
        <f>11860605/1000000</f>
        <v>11.860605</v>
      </c>
      <c r="F248" s="10">
        <v>2546</v>
      </c>
      <c r="G248" s="11">
        <f>3372455954/1000000</f>
        <v>3372.455954</v>
      </c>
      <c r="H248" s="21"/>
      <c r="I248" s="22"/>
    </row>
    <row r="249" spans="1:9" x14ac:dyDescent="0.2">
      <c r="A249" s="9" t="s">
        <v>19</v>
      </c>
      <c r="B249" s="10">
        <v>19221</v>
      </c>
      <c r="C249" s="11">
        <f>3593947235/1000000</f>
        <v>3593.9472350000001</v>
      </c>
      <c r="D249" s="10">
        <v>151</v>
      </c>
      <c r="E249" s="11">
        <f>18681699/1000000</f>
        <v>18.681698999999998</v>
      </c>
      <c r="F249" s="10">
        <v>2978</v>
      </c>
      <c r="G249" s="11">
        <f>3506880730/1000000</f>
        <v>3506.8807299999999</v>
      </c>
      <c r="H249" s="21"/>
      <c r="I249" s="22"/>
    </row>
    <row r="250" spans="1:9" x14ac:dyDescent="0.2">
      <c r="A250" s="9" t="s">
        <v>18</v>
      </c>
      <c r="B250" s="10">
        <v>16955</v>
      </c>
      <c r="C250" s="11">
        <f>3384538449/1000000</f>
        <v>3384.5384490000001</v>
      </c>
      <c r="D250" s="10">
        <v>176</v>
      </c>
      <c r="E250" s="11">
        <f>21570090/1000000</f>
        <v>21.57009</v>
      </c>
      <c r="F250" s="10">
        <v>2343</v>
      </c>
      <c r="G250" s="11">
        <f>3224243996/1000000</f>
        <v>3224.2439960000002</v>
      </c>
      <c r="H250" s="21"/>
      <c r="I250" s="22"/>
    </row>
    <row r="251" spans="1:9" x14ac:dyDescent="0.2">
      <c r="A251" s="9" t="s">
        <v>17</v>
      </c>
      <c r="B251" s="10">
        <v>18598</v>
      </c>
      <c r="C251" s="11">
        <f>4973810575/1000000</f>
        <v>4973.8105750000004</v>
      </c>
      <c r="D251" s="10">
        <v>165</v>
      </c>
      <c r="E251" s="11">
        <f>38422119/1000000</f>
        <v>38.422119000000002</v>
      </c>
      <c r="F251" s="10">
        <v>2608</v>
      </c>
      <c r="G251" s="11">
        <f>3602805741/1000000</f>
        <v>3602.8057410000001</v>
      </c>
      <c r="H251" s="21"/>
      <c r="I251" s="22"/>
    </row>
    <row r="252" spans="1:9" x14ac:dyDescent="0.2">
      <c r="A252" s="9" t="s">
        <v>16</v>
      </c>
      <c r="B252" s="10">
        <v>15377</v>
      </c>
      <c r="C252" s="11">
        <f>3108241985/1000000</f>
        <v>3108.2419850000001</v>
      </c>
      <c r="D252" s="10">
        <v>149</v>
      </c>
      <c r="E252" s="11">
        <f>17201067/1000000</f>
        <v>17.201066999999998</v>
      </c>
      <c r="F252" s="10">
        <v>2126</v>
      </c>
      <c r="G252" s="11">
        <f>2807788227/1000000</f>
        <v>2807.788227</v>
      </c>
      <c r="H252" s="21"/>
      <c r="I252" s="22"/>
    </row>
    <row r="253" spans="1:9" x14ac:dyDescent="0.2">
      <c r="A253" s="9" t="s">
        <v>15</v>
      </c>
      <c r="B253" s="10">
        <v>15071</v>
      </c>
      <c r="C253" s="11">
        <f>3228339067/1000000</f>
        <v>3228.3390669999999</v>
      </c>
      <c r="D253" s="10">
        <v>126</v>
      </c>
      <c r="E253" s="11">
        <f>8167487/1000000</f>
        <v>8.1674869999999995</v>
      </c>
      <c r="F253" s="10">
        <v>1861</v>
      </c>
      <c r="G253" s="11">
        <f>2774283025/1000000</f>
        <v>2774.2830250000002</v>
      </c>
      <c r="H253" s="21"/>
      <c r="I253" s="22"/>
    </row>
    <row r="254" spans="1:9" x14ac:dyDescent="0.2">
      <c r="A254" s="5"/>
      <c r="H254" s="21"/>
      <c r="I254" s="22"/>
    </row>
    <row r="255" spans="1:9" x14ac:dyDescent="0.2">
      <c r="A255" s="28" t="s">
        <v>1</v>
      </c>
      <c r="B255" s="6">
        <f t="shared" ref="B255:G255" si="16">SUM(B256:B267)</f>
        <v>190293</v>
      </c>
      <c r="C255" s="7">
        <f t="shared" si="16"/>
        <v>37143.9</v>
      </c>
      <c r="D255" s="6">
        <f>SUM(D256:D267)</f>
        <v>1822</v>
      </c>
      <c r="E255" s="7">
        <f>SUM(E256:E267)</f>
        <v>360.1</v>
      </c>
      <c r="F255" s="6">
        <f t="shared" si="16"/>
        <v>25398</v>
      </c>
      <c r="G255" s="7">
        <f t="shared" si="16"/>
        <v>33877</v>
      </c>
      <c r="H255" s="21"/>
      <c r="I255" s="22"/>
    </row>
    <row r="256" spans="1:9" x14ac:dyDescent="0.2">
      <c r="A256" s="9" t="s">
        <v>26</v>
      </c>
      <c r="B256" s="10">
        <v>19858</v>
      </c>
      <c r="C256" s="11">
        <v>4843</v>
      </c>
      <c r="D256" s="10">
        <v>190</v>
      </c>
      <c r="E256" s="11">
        <v>19.5</v>
      </c>
      <c r="F256" s="10">
        <v>3200</v>
      </c>
      <c r="G256" s="11">
        <v>3841.6</v>
      </c>
      <c r="H256" s="21"/>
      <c r="I256" s="22"/>
    </row>
    <row r="257" spans="1:13" x14ac:dyDescent="0.2">
      <c r="A257" s="9" t="s">
        <v>25</v>
      </c>
      <c r="B257" s="10">
        <v>16578</v>
      </c>
      <c r="C257" s="11">
        <v>2771.5</v>
      </c>
      <c r="D257" s="10">
        <v>143</v>
      </c>
      <c r="E257" s="11">
        <v>12.5</v>
      </c>
      <c r="F257" s="10">
        <v>2209</v>
      </c>
      <c r="G257" s="11">
        <v>2844.7</v>
      </c>
      <c r="H257" s="21"/>
      <c r="I257" s="22"/>
    </row>
    <row r="258" spans="1:13" x14ac:dyDescent="0.2">
      <c r="A258" s="9" t="s">
        <v>24</v>
      </c>
      <c r="B258" s="10">
        <v>15957</v>
      </c>
      <c r="C258" s="11">
        <v>3289.7</v>
      </c>
      <c r="D258" s="10">
        <v>157</v>
      </c>
      <c r="E258" s="11">
        <v>13.2</v>
      </c>
      <c r="F258" s="10">
        <v>2126</v>
      </c>
      <c r="G258" s="11">
        <v>3119.6</v>
      </c>
      <c r="H258" s="21"/>
      <c r="I258" s="22"/>
    </row>
    <row r="259" spans="1:13" x14ac:dyDescent="0.2">
      <c r="A259" s="9" t="s">
        <v>23</v>
      </c>
      <c r="B259" s="10">
        <v>16586</v>
      </c>
      <c r="C259" s="11">
        <v>3041.7</v>
      </c>
      <c r="D259" s="10">
        <v>182</v>
      </c>
      <c r="E259" s="11">
        <v>11.1</v>
      </c>
      <c r="F259" s="10">
        <v>2313</v>
      </c>
      <c r="G259" s="11">
        <v>3258</v>
      </c>
      <c r="H259" s="21"/>
      <c r="I259" s="22"/>
    </row>
    <row r="260" spans="1:13" x14ac:dyDescent="0.2">
      <c r="A260" s="9" t="s">
        <v>22</v>
      </c>
      <c r="B260" s="10">
        <v>13239</v>
      </c>
      <c r="C260" s="11">
        <v>2552</v>
      </c>
      <c r="D260" s="10">
        <v>126</v>
      </c>
      <c r="E260" s="11">
        <v>19</v>
      </c>
      <c r="F260" s="10">
        <v>1436</v>
      </c>
      <c r="G260" s="11">
        <v>1965.2</v>
      </c>
      <c r="H260" s="21"/>
      <c r="I260" s="22"/>
    </row>
    <row r="261" spans="1:13" x14ac:dyDescent="0.2">
      <c r="A261" s="9" t="s">
        <v>21</v>
      </c>
      <c r="B261" s="10">
        <v>15987</v>
      </c>
      <c r="C261" s="11">
        <v>3181.1</v>
      </c>
      <c r="D261" s="10">
        <v>204</v>
      </c>
      <c r="E261" s="11">
        <v>31.5</v>
      </c>
      <c r="F261" s="10">
        <v>1974</v>
      </c>
      <c r="G261" s="11">
        <v>2975.5</v>
      </c>
      <c r="H261" s="21"/>
      <c r="I261" s="22"/>
    </row>
    <row r="262" spans="1:13" x14ac:dyDescent="0.2">
      <c r="A262" s="9" t="s">
        <v>20</v>
      </c>
      <c r="B262" s="10">
        <v>17365</v>
      </c>
      <c r="C262" s="11">
        <v>3151</v>
      </c>
      <c r="D262" s="10">
        <v>137</v>
      </c>
      <c r="E262" s="11">
        <v>12.5</v>
      </c>
      <c r="F262" s="10">
        <v>1822</v>
      </c>
      <c r="G262" s="11">
        <v>2650.6</v>
      </c>
      <c r="H262" s="21"/>
      <c r="I262" s="22"/>
    </row>
    <row r="263" spans="1:13" x14ac:dyDescent="0.2">
      <c r="A263" s="9" t="s">
        <v>19</v>
      </c>
      <c r="B263" s="10">
        <v>15493</v>
      </c>
      <c r="C263" s="11">
        <v>2880</v>
      </c>
      <c r="D263" s="10">
        <v>142</v>
      </c>
      <c r="E263" s="11">
        <v>69.8</v>
      </c>
      <c r="F263" s="10">
        <v>1968</v>
      </c>
      <c r="G263" s="11">
        <v>2917.5</v>
      </c>
      <c r="H263" s="21"/>
      <c r="I263" s="22"/>
    </row>
    <row r="264" spans="1:13" x14ac:dyDescent="0.2">
      <c r="A264" s="9" t="s">
        <v>18</v>
      </c>
      <c r="B264" s="10">
        <v>15663</v>
      </c>
      <c r="C264" s="11">
        <v>3013.9</v>
      </c>
      <c r="D264" s="10">
        <v>127</v>
      </c>
      <c r="E264" s="11">
        <v>33.299999999999997</v>
      </c>
      <c r="F264" s="10">
        <v>2184</v>
      </c>
      <c r="G264" s="11">
        <v>2974.1</v>
      </c>
      <c r="H264" s="21"/>
      <c r="I264" s="22"/>
    </row>
    <row r="265" spans="1:13" x14ac:dyDescent="0.2">
      <c r="A265" s="9" t="s">
        <v>17</v>
      </c>
      <c r="B265" s="10">
        <v>16996</v>
      </c>
      <c r="C265" s="11">
        <v>3172.7</v>
      </c>
      <c r="D265" s="10">
        <v>150</v>
      </c>
      <c r="E265" s="11">
        <v>45.4</v>
      </c>
      <c r="F265" s="10">
        <v>2457</v>
      </c>
      <c r="G265" s="11">
        <v>2831</v>
      </c>
      <c r="H265" s="21"/>
      <c r="I265" s="22"/>
    </row>
    <row r="266" spans="1:13" x14ac:dyDescent="0.2">
      <c r="A266" s="9" t="s">
        <v>16</v>
      </c>
      <c r="B266" s="10">
        <v>13716</v>
      </c>
      <c r="C266" s="11">
        <v>2563.3000000000002</v>
      </c>
      <c r="D266" s="10">
        <v>91</v>
      </c>
      <c r="E266" s="11">
        <v>16.5</v>
      </c>
      <c r="F266" s="10">
        <v>2063</v>
      </c>
      <c r="G266" s="11">
        <v>2721.4</v>
      </c>
      <c r="H266" s="21"/>
      <c r="I266" s="22"/>
    </row>
    <row r="267" spans="1:13" x14ac:dyDescent="0.2">
      <c r="A267" s="9" t="s">
        <v>15</v>
      </c>
      <c r="B267" s="10">
        <v>12855</v>
      </c>
      <c r="C267" s="11">
        <v>2684</v>
      </c>
      <c r="D267" s="10">
        <v>173</v>
      </c>
      <c r="E267" s="11">
        <v>75.8</v>
      </c>
      <c r="F267" s="10">
        <v>1646</v>
      </c>
      <c r="G267" s="11">
        <v>1777.8</v>
      </c>
      <c r="H267" s="21"/>
      <c r="I267" s="22"/>
    </row>
    <row r="268" spans="1:13" ht="13.5" thickBot="1" x14ac:dyDescent="0.25">
      <c r="A268" s="29"/>
      <c r="B268" s="30"/>
      <c r="C268" s="30"/>
      <c r="D268" s="30"/>
      <c r="E268" s="30"/>
      <c r="F268" s="30"/>
      <c r="G268" s="30"/>
      <c r="H268" s="30"/>
      <c r="I268" s="29"/>
    </row>
    <row r="269" spans="1:13" ht="14.25" customHeight="1" x14ac:dyDescent="0.2">
      <c r="A269" s="31" t="s">
        <v>12</v>
      </c>
      <c r="B269" s="32"/>
      <c r="C269" s="32"/>
      <c r="D269" s="32"/>
      <c r="E269" s="33"/>
      <c r="F269" s="33"/>
      <c r="G269" s="33"/>
      <c r="H269" s="33"/>
      <c r="I269" s="33"/>
    </row>
    <row r="270" spans="1:13" x14ac:dyDescent="0.2">
      <c r="A270" s="21"/>
      <c r="B270" s="32"/>
      <c r="C270" s="32"/>
      <c r="D270" s="32"/>
      <c r="E270" s="33"/>
      <c r="F270" s="33"/>
      <c r="G270" s="33"/>
      <c r="H270" s="33"/>
      <c r="I270" s="33"/>
    </row>
    <row r="271" spans="1:13" x14ac:dyDescent="0.2">
      <c r="A271" s="21"/>
      <c r="B271" s="32"/>
      <c r="C271" s="32"/>
      <c r="D271" s="32"/>
      <c r="E271" s="33"/>
      <c r="F271" s="33"/>
      <c r="G271" s="33"/>
      <c r="H271" s="33"/>
      <c r="I271" s="33"/>
      <c r="J271" s="56"/>
      <c r="K271" s="56"/>
      <c r="L271" s="56"/>
      <c r="M271" s="56"/>
    </row>
    <row r="272" spans="1:13" x14ac:dyDescent="0.2">
      <c r="A272" s="21"/>
      <c r="B272" s="32"/>
      <c r="C272" s="32"/>
      <c r="D272" s="32"/>
      <c r="E272" s="33"/>
      <c r="F272" s="33"/>
      <c r="G272" s="33"/>
      <c r="H272" s="33"/>
      <c r="I272" s="33"/>
    </row>
    <row r="273" spans="1:13" x14ac:dyDescent="0.2">
      <c r="A273" s="21"/>
      <c r="B273" s="32"/>
      <c r="C273" s="32"/>
      <c r="D273" s="32"/>
      <c r="E273" s="33"/>
      <c r="F273" s="33"/>
      <c r="G273" s="33"/>
      <c r="H273" s="33"/>
      <c r="I273" s="33"/>
      <c r="J273" s="59"/>
      <c r="K273" s="59"/>
      <c r="L273" s="59"/>
      <c r="M273" s="59"/>
    </row>
    <row r="274" spans="1:13" x14ac:dyDescent="0.2">
      <c r="A274" s="21"/>
      <c r="B274" s="32"/>
      <c r="C274" s="32"/>
      <c r="D274" s="32"/>
      <c r="E274" s="33"/>
      <c r="F274" s="33"/>
      <c r="G274" s="33"/>
      <c r="H274" s="33"/>
      <c r="I274" s="33"/>
      <c r="J274" s="56"/>
      <c r="K274" s="55"/>
      <c r="L274" s="56"/>
      <c r="M274" s="55"/>
    </row>
    <row r="275" spans="1:13" x14ac:dyDescent="0.2">
      <c r="A275" s="21"/>
      <c r="B275" s="32"/>
      <c r="C275" s="32"/>
      <c r="D275" s="32"/>
      <c r="E275" s="32"/>
      <c r="F275" s="32"/>
      <c r="G275" s="32"/>
      <c r="H275" s="21"/>
      <c r="I275" s="21"/>
      <c r="J275" s="56"/>
      <c r="K275" s="55"/>
      <c r="L275" s="56"/>
      <c r="M275" s="55"/>
    </row>
    <row r="276" spans="1:13" x14ac:dyDescent="0.2">
      <c r="A276" s="21"/>
      <c r="B276" s="32"/>
      <c r="C276" s="32"/>
      <c r="D276" s="32"/>
      <c r="E276" s="32"/>
      <c r="F276" s="32"/>
      <c r="G276" s="32"/>
      <c r="H276" s="21"/>
      <c r="I276" s="21"/>
      <c r="J276" s="56"/>
      <c r="K276" s="55"/>
      <c r="L276" s="56"/>
      <c r="M276" s="55"/>
    </row>
    <row r="277" spans="1:13" x14ac:dyDescent="0.2">
      <c r="A277" s="21"/>
      <c r="B277" s="21"/>
      <c r="C277" s="21"/>
      <c r="D277" s="21"/>
      <c r="E277" s="21"/>
      <c r="F277" s="21"/>
      <c r="G277" s="34"/>
      <c r="H277" s="21"/>
      <c r="I277" s="21"/>
      <c r="J277" s="56"/>
      <c r="K277" s="55"/>
      <c r="L277" s="56"/>
      <c r="M277" s="55"/>
    </row>
    <row r="278" spans="1:13" x14ac:dyDescent="0.2">
      <c r="A278" s="21"/>
      <c r="B278" s="21"/>
      <c r="C278" s="21"/>
      <c r="D278" s="21"/>
      <c r="E278" s="32"/>
      <c r="F278" s="21"/>
      <c r="G278" s="21"/>
      <c r="H278" s="21"/>
      <c r="I278" s="21"/>
      <c r="J278" s="56"/>
      <c r="K278" s="55"/>
      <c r="L278" s="56"/>
      <c r="M278" s="55"/>
    </row>
    <row r="279" spans="1:13" x14ac:dyDescent="0.2">
      <c r="A279" s="21"/>
      <c r="B279" s="34"/>
      <c r="C279" s="21"/>
      <c r="D279" s="21"/>
      <c r="E279" s="21"/>
      <c r="F279" s="21"/>
      <c r="G279" s="21"/>
      <c r="H279" s="21"/>
      <c r="I279" s="21"/>
      <c r="J279" s="56"/>
      <c r="K279" s="55"/>
      <c r="L279" s="56"/>
      <c r="M279" s="55"/>
    </row>
    <row r="280" spans="1:13" x14ac:dyDescent="0.2">
      <c r="A280" s="21"/>
      <c r="B280" s="35"/>
      <c r="C280" s="35"/>
      <c r="D280" s="35"/>
      <c r="E280" s="35"/>
      <c r="F280" s="35"/>
      <c r="G280" s="35"/>
      <c r="H280" s="21"/>
      <c r="I280" s="21"/>
      <c r="J280" s="56"/>
      <c r="K280" s="55"/>
      <c r="L280" s="56"/>
      <c r="M280" s="55"/>
    </row>
    <row r="281" spans="1:13" x14ac:dyDescent="0.2">
      <c r="A281" s="21"/>
      <c r="B281" s="36"/>
      <c r="C281" s="37"/>
      <c r="D281" s="38"/>
      <c r="E281" s="11"/>
      <c r="F281" s="38"/>
      <c r="G281" s="37"/>
      <c r="H281" s="21"/>
      <c r="I281" s="21"/>
      <c r="J281" s="56"/>
      <c r="K281" s="55"/>
      <c r="L281" s="56"/>
      <c r="M281" s="55"/>
    </row>
    <row r="282" spans="1:13" x14ac:dyDescent="0.2">
      <c r="A282" s="21"/>
      <c r="B282" s="36"/>
      <c r="C282" s="37"/>
      <c r="D282" s="38"/>
      <c r="E282" s="11"/>
      <c r="F282" s="38"/>
      <c r="G282" s="37"/>
      <c r="H282" s="21"/>
      <c r="I282" s="21"/>
      <c r="J282" s="56"/>
      <c r="K282" s="55"/>
      <c r="L282" s="56"/>
      <c r="M282" s="55"/>
    </row>
    <row r="283" spans="1:13" x14ac:dyDescent="0.2">
      <c r="A283" s="21"/>
      <c r="B283" s="36"/>
      <c r="C283" s="37"/>
      <c r="D283" s="38"/>
      <c r="E283" s="11"/>
      <c r="F283" s="38"/>
      <c r="G283" s="37"/>
      <c r="H283" s="21"/>
      <c r="I283" s="21"/>
      <c r="J283" s="56"/>
      <c r="K283" s="55"/>
      <c r="L283" s="56"/>
      <c r="M283" s="55"/>
    </row>
    <row r="284" spans="1:13" x14ac:dyDescent="0.2">
      <c r="A284" s="21"/>
      <c r="B284" s="36"/>
      <c r="C284" s="37"/>
      <c r="D284" s="38"/>
      <c r="E284" s="11"/>
      <c r="F284" s="38"/>
      <c r="G284" s="37"/>
      <c r="H284" s="21"/>
      <c r="I284" s="21"/>
      <c r="J284" s="56"/>
      <c r="K284" s="55"/>
      <c r="L284" s="56"/>
      <c r="M284" s="55"/>
    </row>
    <row r="285" spans="1:13" x14ac:dyDescent="0.2">
      <c r="A285" s="21"/>
      <c r="B285" s="36"/>
      <c r="C285" s="37"/>
      <c r="D285" s="38"/>
      <c r="E285" s="11"/>
      <c r="F285" s="38"/>
      <c r="G285" s="37"/>
      <c r="H285" s="21"/>
      <c r="I285" s="21"/>
      <c r="J285" s="56"/>
      <c r="K285" s="55"/>
      <c r="L285" s="56"/>
      <c r="M285" s="55"/>
    </row>
    <row r="286" spans="1:13" x14ac:dyDescent="0.2">
      <c r="A286" s="21"/>
      <c r="B286" s="36"/>
      <c r="C286" s="37"/>
      <c r="D286" s="38"/>
      <c r="E286" s="11"/>
      <c r="F286" s="38"/>
      <c r="G286" s="37"/>
      <c r="H286" s="21"/>
      <c r="I286" s="21"/>
      <c r="J286" s="56"/>
      <c r="K286" s="56"/>
      <c r="L286" s="56"/>
      <c r="M286" s="56"/>
    </row>
    <row r="287" spans="1:13" x14ac:dyDescent="0.2">
      <c r="A287" s="21"/>
      <c r="B287" s="36"/>
      <c r="C287" s="37"/>
      <c r="D287" s="38"/>
      <c r="E287" s="11"/>
      <c r="F287" s="38"/>
      <c r="G287" s="37"/>
      <c r="H287" s="21"/>
      <c r="I287" s="21"/>
      <c r="J287" s="56"/>
      <c r="K287" s="56"/>
      <c r="L287" s="56"/>
      <c r="M287" s="56"/>
    </row>
    <row r="288" spans="1:13" x14ac:dyDescent="0.2">
      <c r="B288" s="39"/>
      <c r="C288" s="40"/>
      <c r="D288" s="41"/>
      <c r="E288" s="42"/>
      <c r="F288" s="41"/>
      <c r="G288" s="40"/>
      <c r="J288" s="56"/>
      <c r="K288" s="56"/>
      <c r="L288" s="56"/>
      <c r="M288" s="56"/>
    </row>
    <row r="289" spans="1:13" x14ac:dyDescent="0.2">
      <c r="B289" s="39"/>
      <c r="C289" s="40"/>
      <c r="D289" s="41"/>
      <c r="E289" s="42"/>
      <c r="F289" s="41"/>
      <c r="G289" s="40"/>
      <c r="J289" s="56"/>
      <c r="K289" s="56"/>
      <c r="L289" s="56"/>
      <c r="M289" s="56"/>
    </row>
    <row r="290" spans="1:13" x14ac:dyDescent="0.2">
      <c r="A290" s="43"/>
      <c r="B290" s="39"/>
      <c r="C290" s="40"/>
      <c r="D290" s="41"/>
      <c r="E290" s="42"/>
      <c r="F290" s="41"/>
      <c r="G290" s="40"/>
      <c r="J290" s="56"/>
      <c r="K290" s="56"/>
      <c r="L290" s="56"/>
      <c r="M290" s="56"/>
    </row>
    <row r="291" spans="1:13" x14ac:dyDescent="0.2">
      <c r="A291" s="44"/>
      <c r="B291" s="39"/>
      <c r="C291" s="40"/>
      <c r="D291" s="41"/>
      <c r="E291" s="42"/>
      <c r="F291" s="41"/>
      <c r="G291" s="40"/>
      <c r="J291" s="56"/>
      <c r="K291" s="56"/>
      <c r="L291" s="56"/>
      <c r="M291" s="56"/>
    </row>
    <row r="292" spans="1:13" x14ac:dyDescent="0.2">
      <c r="B292" s="39"/>
      <c r="C292" s="40"/>
      <c r="D292" s="41"/>
      <c r="E292" s="42"/>
      <c r="F292" s="41"/>
      <c r="G292" s="40"/>
      <c r="J292" s="59"/>
      <c r="K292" s="59"/>
      <c r="L292" s="59"/>
      <c r="M292" s="59"/>
    </row>
    <row r="293" spans="1:13" x14ac:dyDescent="0.2">
      <c r="B293" s="45"/>
      <c r="J293" s="56"/>
      <c r="K293" s="56"/>
      <c r="L293" s="56"/>
      <c r="M293" s="56"/>
    </row>
    <row r="294" spans="1:13" x14ac:dyDescent="0.2">
      <c r="A294" s="46"/>
      <c r="B294" s="45"/>
      <c r="J294" s="56"/>
      <c r="K294" s="56"/>
      <c r="L294" s="56"/>
      <c r="M294" s="56"/>
    </row>
    <row r="295" spans="1:13" x14ac:dyDescent="0.2">
      <c r="A295" s="46"/>
      <c r="J295" s="56"/>
      <c r="K295" s="56"/>
      <c r="L295" s="56"/>
      <c r="M295" s="56"/>
    </row>
    <row r="296" spans="1:13" x14ac:dyDescent="0.2">
      <c r="A296" s="46"/>
      <c r="J296" s="56"/>
      <c r="K296" s="56"/>
      <c r="L296" s="56"/>
      <c r="M296" s="56"/>
    </row>
    <row r="297" spans="1:13" x14ac:dyDescent="0.2">
      <c r="A297" s="46"/>
      <c r="J297" s="56"/>
      <c r="K297" s="56"/>
      <c r="L297" s="56"/>
      <c r="M297" s="56"/>
    </row>
    <row r="298" spans="1:13" x14ac:dyDescent="0.2">
      <c r="A298" s="46"/>
      <c r="J298" s="56"/>
      <c r="K298" s="56"/>
      <c r="L298" s="56"/>
      <c r="M298" s="56"/>
    </row>
    <row r="299" spans="1:13" x14ac:dyDescent="0.2">
      <c r="A299" s="46"/>
      <c r="J299" s="56"/>
      <c r="K299" s="56"/>
      <c r="L299" s="56"/>
      <c r="M299" s="56"/>
    </row>
    <row r="300" spans="1:13" x14ac:dyDescent="0.2">
      <c r="A300" s="46"/>
      <c r="J300" s="56"/>
      <c r="K300" s="56"/>
      <c r="L300" s="56"/>
      <c r="M300" s="56"/>
    </row>
    <row r="301" spans="1:13" x14ac:dyDescent="0.2">
      <c r="A301" s="46"/>
      <c r="J301" s="56"/>
      <c r="K301" s="56"/>
      <c r="L301" s="56"/>
      <c r="M301" s="56"/>
    </row>
    <row r="302" spans="1:13" x14ac:dyDescent="0.2">
      <c r="A302" s="46"/>
      <c r="J302" s="56"/>
      <c r="K302" s="56"/>
      <c r="L302" s="56"/>
      <c r="M302" s="56"/>
    </row>
    <row r="303" spans="1:13" x14ac:dyDescent="0.2">
      <c r="A303" s="46"/>
      <c r="J303" s="56"/>
      <c r="K303" s="56"/>
      <c r="L303" s="56"/>
      <c r="M303" s="56"/>
    </row>
    <row r="304" spans="1:13" x14ac:dyDescent="0.2">
      <c r="A304" s="46"/>
      <c r="J304" s="56"/>
      <c r="K304" s="56"/>
      <c r="L304" s="56"/>
      <c r="M304" s="56"/>
    </row>
    <row r="305" spans="1:1" x14ac:dyDescent="0.2">
      <c r="A305" s="46"/>
    </row>
  </sheetData>
  <mergeCells count="7">
    <mergeCell ref="A1:I1"/>
    <mergeCell ref="A2:I2"/>
    <mergeCell ref="A5:A6"/>
    <mergeCell ref="B5:C5"/>
    <mergeCell ref="D5:E5"/>
    <mergeCell ref="F5:G5"/>
    <mergeCell ref="H5:I5"/>
  </mergeCells>
  <printOptions horizontalCentered="1"/>
  <pageMargins left="0.75" right="0.75" top="0.55118110236220474" bottom="0.98425196850393704" header="0" footer="0"/>
  <pageSetup paperSize="9" orientation="landscape" horizontalDpi="300" verticalDpi="3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3241A7641DA4F45BB875AA8F477AEBB" ma:contentTypeVersion="4" ma:contentTypeDescription="Criar um novo documento." ma:contentTypeScope="" ma:versionID="6d45c6af62a7ad36803842e2c602acc4">
  <xsd:schema xmlns:xsd="http://www.w3.org/2001/XMLSchema" xmlns:xs="http://www.w3.org/2001/XMLSchema" xmlns:p="http://schemas.microsoft.com/office/2006/metadata/properties" xmlns:ns1="http://schemas.microsoft.com/sharepoint/v3" xmlns:ns2="15ca17c5-925d-4f01-a3b9-f49cb9dcc07c" targetNamespace="http://schemas.microsoft.com/office/2006/metadata/properties" ma:root="true" ma:fieldsID="bd96881479b31ef97442bb85f1023ca5" ns1:_="" ns2:_="">
    <xsd:import namespace="http://schemas.microsoft.com/sharepoint/v3"/>
    <xsd:import namespace="15ca17c5-925d-4f01-a3b9-f49cb9dcc07c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Data de Início do Agendamento" ma:description="A Data de Início de Fim é uma coluna de site criada pela funcionalidade Publicação. É utilizada para indicar a data e a hora em que esta página será mostrada aos visitantes do site pela primeira vez." ma:internalName="PublishingStartDate">
      <xsd:simpleType>
        <xsd:restriction base="dms:Unknown"/>
      </xsd:simpleType>
    </xsd:element>
    <xsd:element name="PublishingExpirationDate" ma:index="9" nillable="true" ma:displayName="Data de Fim do Agendamento" ma:description="A Data de Fim do Agendamento é uma coluna de site criada pela funcionalidade Publicação. É utilizada para indicar a data e a hora em que esta página deixará de ser mostrada aos visitantes do site.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ca17c5-925d-4f01-a3b9-f49cb9dcc07c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Partilhado Com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A55330D7-CF4A-479C-ADB7-0F865ED048E4}"/>
</file>

<file path=customXml/itemProps2.xml><?xml version="1.0" encoding="utf-8"?>
<ds:datastoreItem xmlns:ds="http://schemas.openxmlformats.org/officeDocument/2006/customXml" ds:itemID="{C68CBEDB-1F5F-47BA-AC04-8E51923F0B52}"/>
</file>

<file path=customXml/itemProps3.xml><?xml version="1.0" encoding="utf-8"?>
<ds:datastoreItem xmlns:ds="http://schemas.openxmlformats.org/officeDocument/2006/customXml" ds:itemID="{6B5EA35F-1FC8-47CC-BAE8-492E71CF643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1</vt:i4>
      </vt:variant>
      <vt:variant>
        <vt:lpstr>Intervalos com Nome</vt:lpstr>
      </vt:variant>
      <vt:variant>
        <vt:i4>1</vt:i4>
      </vt:variant>
    </vt:vector>
  </HeadingPairs>
  <TitlesOfParts>
    <vt:vector size="2" baseType="lpstr">
      <vt:lpstr>Quadro 3.3.18</vt:lpstr>
      <vt:lpstr>'Quadro 3.3.18'!Títulos_de_Impressão</vt:lpstr>
    </vt:vector>
  </TitlesOfParts>
  <Company>BCV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luisleite</dc:creator>
  <cp:lastModifiedBy>Sharnian Araujo</cp:lastModifiedBy>
  <cp:lastPrinted>2008-01-08T18:17:33Z</cp:lastPrinted>
  <dcterms:created xsi:type="dcterms:W3CDTF">2003-02-03T16:36:28Z</dcterms:created>
  <dcterms:modified xsi:type="dcterms:W3CDTF">2023-08-03T17:53:24Z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0x01010083241A7641DA4F45BB875AA8F477AEBB</vt:lpwstr>
  </property>
</Properties>
</file>